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8" yWindow="-108" windowWidth="19320" windowHeight="10920" tabRatio="816" activeTab="7"/>
  </bookViews>
  <sheets>
    <sheet name="Entries to be passed" sheetId="15" r:id="rId1"/>
    <sheet name="Ratio analysis" sheetId="16" r:id="rId2"/>
    <sheet name="BS" sheetId="6" r:id="rId3"/>
    <sheet name="P&amp;L " sheetId="8" r:id="rId4"/>
    <sheet name="SOCIE" sheetId="9" r:id="rId5"/>
    <sheet name="Cash Flow" sheetId="10" r:id="rId6"/>
    <sheet name="Note 8 Share capital" sheetId="7" r:id="rId7"/>
    <sheet name="Notes to BS" sheetId="5" r:id="rId8"/>
    <sheet name="Notes to P&amp;L" sheetId="4" r:id="rId9"/>
    <sheet name="tb" sheetId="1" r:id="rId10"/>
    <sheet name="ERP TB" sheetId="11" r:id="rId11"/>
    <sheet name="sub cont " sheetId="12" r:id="rId12"/>
    <sheet name="Supplier ledger" sheetId="13" r:id="rId13"/>
    <sheet name="Sheet1" sheetId="14" state="hidden"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P">#REF!</definedName>
    <definedName name="\r">#REF!</definedName>
    <definedName name="_________DEC07">#N/A</definedName>
    <definedName name="____SCH4113">#N/A</definedName>
    <definedName name="___DEC07">#N/A</definedName>
    <definedName name="___SCH4113">#N/A</definedName>
    <definedName name="__DEC07">#N/A</definedName>
    <definedName name="__SCH4113">#N/A</definedName>
    <definedName name="_DEC07">#N/A</definedName>
    <definedName name="_Fill" localSheetId="5" hidden="1">#REF!</definedName>
    <definedName name="_Fill" localSheetId="3" hidden="1">#REF!</definedName>
    <definedName name="_Fill" localSheetId="4" hidden="1">#REF!</definedName>
    <definedName name="_Fill" hidden="1">#REF!</definedName>
    <definedName name="_xlnm._FilterDatabase" localSheetId="10" hidden="1">'ERP TB'!$A$2:$E$2</definedName>
    <definedName name="_xlnm._FilterDatabase" localSheetId="7" hidden="1">'Notes to BS'!$B$4:$D$91</definedName>
    <definedName name="_KS1" localSheetId="5">#REF!</definedName>
    <definedName name="_KS1" localSheetId="3">#REF!</definedName>
    <definedName name="_KS1" localSheetId="4">#REF!</definedName>
    <definedName name="_KS1">#REF!</definedName>
    <definedName name="_KS2" localSheetId="3">#REF!</definedName>
    <definedName name="_KS2" localSheetId="4">#REF!</definedName>
    <definedName name="_KS2">#REF!</definedName>
    <definedName name="_SCH4113">#N/A</definedName>
    <definedName name="A">#N/A</definedName>
    <definedName name="AA" localSheetId="2">Scheduled_Payment+Extra_Payment</definedName>
    <definedName name="AA" localSheetId="5">Scheduled_Payment+Extra_Payment</definedName>
    <definedName name="AA" localSheetId="6">Scheduled_Payment+Extra_Payment</definedName>
    <definedName name="AA" localSheetId="7">Scheduled_Payment+Extra_Payment</definedName>
    <definedName name="AA" localSheetId="3">Scheduled_Payment+Extra_Payment</definedName>
    <definedName name="AA" localSheetId="4">Scheduled_Payment+Extra_Payment</definedName>
    <definedName name="AA">Scheduled_Payment+Extra_Payment</definedName>
    <definedName name="AA_1">NA()</definedName>
    <definedName name="AA_10">NA()</definedName>
    <definedName name="AA_14">NA()</definedName>
    <definedName name="AA_17">NA()</definedName>
    <definedName name="AA_18">NA()</definedName>
    <definedName name="AA_19">NA()</definedName>
    <definedName name="AA_20">NA()</definedName>
    <definedName name="AA_24">NA()</definedName>
    <definedName name="AA_3">NA()</definedName>
    <definedName name="AA_8">NA()</definedName>
    <definedName name="abjhb">#N/A</definedName>
    <definedName name="add">#N/A</definedName>
    <definedName name="APRIL">#N/A</definedName>
    <definedName name="b">#N/A</definedName>
    <definedName name="BALSH1" localSheetId="5">#REF!</definedName>
    <definedName name="BALSH1" localSheetId="3">#REF!</definedName>
    <definedName name="BALSH1" localSheetId="4">#REF!</definedName>
    <definedName name="BALSH1">#REF!</definedName>
    <definedName name="BALSH2" localSheetId="3">#REF!</definedName>
    <definedName name="BALSH2" localSheetId="4">#REF!</definedName>
    <definedName name="BALSH2">#REF!</definedName>
    <definedName name="BALSHT3" localSheetId="3">#REF!</definedName>
    <definedName name="BALSHT3" localSheetId="4">#REF!</definedName>
    <definedName name="BALSHT3">#REF!</definedName>
    <definedName name="BALSHT4">#REF!</definedName>
    <definedName name="Beg_Bal">#REF!</definedName>
    <definedName name="Beg_Bal_1" localSheetId="5">#REF!</definedName>
    <definedName name="Beg_Bal_1" localSheetId="3">#REF!</definedName>
    <definedName name="Beg_Bal_1" localSheetId="4">#REF!</definedName>
    <definedName name="Beg_Bal_1">#REF!</definedName>
    <definedName name="Beg_Bal_10" localSheetId="5">#REF!</definedName>
    <definedName name="Beg_Bal_10" localSheetId="3">#REF!</definedName>
    <definedName name="Beg_Bal_10" localSheetId="4">#REF!</definedName>
    <definedName name="Beg_Bal_10">#REF!</definedName>
    <definedName name="blrdata">[1]Sheet1!$A$5:$L$58</definedName>
    <definedName name="BRATIO" localSheetId="5">#REF!</definedName>
    <definedName name="BRATIO" localSheetId="3">#REF!</definedName>
    <definedName name="BRATIO" localSheetId="4">#REF!</definedName>
    <definedName name="BRATIO">#REF!</definedName>
    <definedName name="BSHEET" localSheetId="3">#REF!</definedName>
    <definedName name="BSHEET" localSheetId="4">#REF!</definedName>
    <definedName name="BSHEET">#REF!</definedName>
    <definedName name="ccc">#N/A</definedName>
    <definedName name="cccc">#N/A</definedName>
    <definedName name="CFLOW" localSheetId="5">#REF!</definedName>
    <definedName name="CFLOW" localSheetId="3">#REF!</definedName>
    <definedName name="CFLOW" localSheetId="4">#REF!</definedName>
    <definedName name="CFLOW">#REF!</definedName>
    <definedName name="check">#N/A</definedName>
    <definedName name="chndata">'[2]CHN WIP'!$B$5:$Z$114</definedName>
    <definedName name="chnold" localSheetId="5">#REF!</definedName>
    <definedName name="chnold" localSheetId="3">#REF!</definedName>
    <definedName name="chnold" localSheetId="4">#REF!</definedName>
    <definedName name="chnold">#REF!</definedName>
    <definedName name="chnold_1" localSheetId="5">#REF!</definedName>
    <definedName name="chnold_1" localSheetId="3">#REF!</definedName>
    <definedName name="chnold_1" localSheetId="4">#REF!</definedName>
    <definedName name="chnold_1">#REF!</definedName>
    <definedName name="chnold_10" localSheetId="5">#REF!</definedName>
    <definedName name="chnold_10" localSheetId="3">#REF!</definedName>
    <definedName name="chnold_10" localSheetId="4">#REF!</definedName>
    <definedName name="chnold_10">#REF!</definedName>
    <definedName name="chnold_3" localSheetId="5">'[3]WIP_310305 '!$B$105:$V$191</definedName>
    <definedName name="chnold_3" localSheetId="3">'[3]WIP_310305 '!$B$105:$V$191</definedName>
    <definedName name="chnold_3" localSheetId="4">'[3]WIP_310305 '!$B$105:$V$191</definedName>
    <definedName name="chnold_3">'[3]WIP_310305 '!$B$105:$V$191</definedName>
    <definedName name="CRATIO" localSheetId="5">#REF!</definedName>
    <definedName name="CRATIO" localSheetId="3">#REF!</definedName>
    <definedName name="CRATIO" localSheetId="4">#REF!</definedName>
    <definedName name="CRATIO">#REF!</definedName>
    <definedName name="d">#N/A</definedName>
    <definedName name="Data" localSheetId="5">#REF!</definedName>
    <definedName name="Data" localSheetId="3">#REF!</definedName>
    <definedName name="Data" localSheetId="4">#REF!</definedName>
    <definedName name="Data">#REF!</definedName>
    <definedName name="Data_1" localSheetId="5">#REF!</definedName>
    <definedName name="Data_1" localSheetId="3">#REF!</definedName>
    <definedName name="Data_1" localSheetId="4">#REF!</definedName>
    <definedName name="Data_1">#REF!</definedName>
    <definedName name="Data_10" localSheetId="5">#REF!</definedName>
    <definedName name="Data_10" localSheetId="3">#REF!</definedName>
    <definedName name="Data_10" localSheetId="4">#REF!</definedName>
    <definedName name="Data_10">#REF!</definedName>
    <definedName name="DATA1">[4]Sheet2!$C$2:$GS$8</definedName>
    <definedName name="DATA1_10" localSheetId="5">[5]Sheet2!$C$2:$GS$8</definedName>
    <definedName name="DATA1_10" localSheetId="3">[5]Sheet2!$C$2:$GS$8</definedName>
    <definedName name="DATA1_10" localSheetId="4">[5]Sheet2!$C$2:$GS$8</definedName>
    <definedName name="DATA1_10">[5]Sheet2!$C$2:$GS$8</definedName>
    <definedName name="_xlnm.Database" localSheetId="5">#REF!</definedName>
    <definedName name="_xlnm.Database" localSheetId="3">#REF!</definedName>
    <definedName name="_xlnm.Database" localSheetId="4">#REF!</definedName>
    <definedName name="_xlnm.Database">#REF!</definedName>
    <definedName name="DEC07_1" localSheetId="2">IF(Loan_Amount_1*Interest_Rate_1*Loan_Years_1*Loan_Start_1&gt;0,1,0)</definedName>
    <definedName name="DEC07_1" localSheetId="5">IF('Cash Flow'!Loan_Amount_1*'Cash Flow'!Interest_Rate_1*'Cash Flow'!Loan_Years_1*'Cash Flow'!Loan_Start_1&gt;0,1,0)</definedName>
    <definedName name="DEC07_1" localSheetId="6">IF(Loan_Amount_1*Interest_Rate_1*Loan_Years_1*Loan_Start_1&gt;0,1,0)</definedName>
    <definedName name="DEC07_1" localSheetId="7">IF(Loan_Amount_1*Interest_Rate_1*Loan_Years_1*Loan_Start_1&gt;0,1,0)</definedName>
    <definedName name="DEC07_1" localSheetId="3">IF('P&amp;L '!Loan_Amount_1*'P&amp;L '!Interest_Rate_1*'P&amp;L '!Loan_Years_1*'P&amp;L '!Loan_Start_1&gt;0,1,0)</definedName>
    <definedName name="DEC07_1" localSheetId="4">IF(SOCIE!Loan_Amount_1*SOCIE!Interest_Rate_1*SOCIE!Loan_Years_1*SOCIE!Loan_Start_1&gt;0,1,0)</definedName>
    <definedName name="DEC07_1">IF(Loan_Amount_1*Interest_Rate_1*Loan_Years_1*Loan_Start_1&gt;0,1,0)</definedName>
    <definedName name="delexp" localSheetId="5">#REF!</definedName>
    <definedName name="delexp" localSheetId="3">#REF!</definedName>
    <definedName name="delexp" localSheetId="4">#REF!</definedName>
    <definedName name="delexp">#REF!</definedName>
    <definedName name="delexp_1" localSheetId="5">#REF!</definedName>
    <definedName name="delexp_1" localSheetId="3">#REF!</definedName>
    <definedName name="delexp_1" localSheetId="4">#REF!</definedName>
    <definedName name="delexp_1">#REF!</definedName>
    <definedName name="delexp_10" localSheetId="5">#REF!</definedName>
    <definedName name="delexp_10" localSheetId="3">#REF!</definedName>
    <definedName name="delexp_10" localSheetId="4">#REF!</definedName>
    <definedName name="delexp_10">#REF!</definedName>
    <definedName name="dgf" localSheetId="2">Scheduled_Payment+Extra_Payment</definedName>
    <definedName name="dgf" localSheetId="5">Scheduled_Payment+Extra_Payment</definedName>
    <definedName name="dgf" localSheetId="6">Scheduled_Payment+Extra_Payment</definedName>
    <definedName name="dgf" localSheetId="7">Scheduled_Payment+Extra_Payment</definedName>
    <definedName name="dgf" localSheetId="3">Scheduled_Payment+Extra_Payment</definedName>
    <definedName name="dgf" localSheetId="4">Scheduled_Payment+Extra_Payment</definedName>
    <definedName name="dgf">Scheduled_Payment+Extra_Payment</definedName>
    <definedName name="end" localSheetId="5">#REF!</definedName>
    <definedName name="end" localSheetId="3">#REF!</definedName>
    <definedName name="end" localSheetId="4">#REF!</definedName>
    <definedName name="end">#REF!</definedName>
    <definedName name="End_Bal" localSheetId="3">#REF!</definedName>
    <definedName name="End_Bal" localSheetId="4">#REF!</definedName>
    <definedName name="End_Bal">#REF!</definedName>
    <definedName name="End_Bal_1" localSheetId="5">#REF!</definedName>
    <definedName name="End_Bal_1" localSheetId="3">#REF!</definedName>
    <definedName name="End_Bal_1" localSheetId="4">#REF!</definedName>
    <definedName name="End_Bal_1">#REF!</definedName>
    <definedName name="End_Bal_10" localSheetId="5">#REF!</definedName>
    <definedName name="End_Bal_10" localSheetId="3">#REF!</definedName>
    <definedName name="End_Bal_10" localSheetId="4">#REF!</definedName>
    <definedName name="End_Bal_10">#REF!</definedName>
    <definedName name="Excel_BuiltIn_Print_Titles_31" localSheetId="5">[6]CCCLILEDGER!#REF!</definedName>
    <definedName name="Excel_BuiltIn_Print_Titles_31" localSheetId="3">[6]CCCLILEDGER!#REF!</definedName>
    <definedName name="Excel_BuiltIn_Print_Titles_31" localSheetId="4">[6]CCCLILEDGER!#REF!</definedName>
    <definedName name="Excel_BuiltIn_Print_Titles_31">[6]CCCLILEDGER!#REF!</definedName>
    <definedName name="Extra_Pay" localSheetId="5">#REF!</definedName>
    <definedName name="Extra_Pay" localSheetId="3">#REF!</definedName>
    <definedName name="Extra_Pay" localSheetId="4">#REF!</definedName>
    <definedName name="Extra_Pay">#REF!</definedName>
    <definedName name="Extra_Pay_1" localSheetId="5">#REF!</definedName>
    <definedName name="Extra_Pay_1" localSheetId="3">#REF!</definedName>
    <definedName name="Extra_Pay_1" localSheetId="4">#REF!</definedName>
    <definedName name="Extra_Pay_1">#REF!</definedName>
    <definedName name="Extra_Pay_10" localSheetId="5">#REF!</definedName>
    <definedName name="Extra_Pay_10" localSheetId="3">#REF!</definedName>
    <definedName name="Extra_Pay_10" localSheetId="4">#REF!</definedName>
    <definedName name="Extra_Pay_10">#REF!</definedName>
    <definedName name="f">#N/A</definedName>
    <definedName name="FACILITIES" localSheetId="5">#REF!</definedName>
    <definedName name="FACILITIES" localSheetId="3">#REF!</definedName>
    <definedName name="FACILITIES" localSheetId="4">#REF!</definedName>
    <definedName name="FACILITIES">#REF!</definedName>
    <definedName name="ff">#N/A</definedName>
    <definedName name="FINHIGH" localSheetId="5">#REF!</definedName>
    <definedName name="FINHIGH" localSheetId="3">#REF!</definedName>
    <definedName name="FINHIGH" localSheetId="4">#REF!</definedName>
    <definedName name="FINHIGH">#REF!</definedName>
    <definedName name="fjhfh">#N/A</definedName>
    <definedName name="fkhf">#N/A</definedName>
    <definedName name="Full_Print" localSheetId="5">#REF!</definedName>
    <definedName name="Full_Print" localSheetId="3">#REF!</definedName>
    <definedName name="Full_Print" localSheetId="4">#REF!</definedName>
    <definedName name="Full_Print">#REF!</definedName>
    <definedName name="Full_Print_1" localSheetId="5">#REF!</definedName>
    <definedName name="Full_Print_1" localSheetId="3">#REF!</definedName>
    <definedName name="Full_Print_1" localSheetId="4">#REF!</definedName>
    <definedName name="Full_Print_1">#REF!</definedName>
    <definedName name="Full_Print_10" localSheetId="5">#REF!</definedName>
    <definedName name="Full_Print_10" localSheetId="3">#REF!</definedName>
    <definedName name="Full_Print_10" localSheetId="4">#REF!</definedName>
    <definedName name="Full_Print_10">#REF!</definedName>
    <definedName name="FUNDSFLOW1">#REF!</definedName>
    <definedName name="FUNDSFLOW2">#REF!</definedName>
    <definedName name="g">#N/A</definedName>
    <definedName name="hai" localSheetId="5">#REF!</definedName>
    <definedName name="hai" localSheetId="3">#REF!</definedName>
    <definedName name="hai" localSheetId="4">#REF!</definedName>
    <definedName name="hai">#REF!</definedName>
    <definedName name="Header_Row">ROW(#REF!)</definedName>
    <definedName name="Header_Row_1" localSheetId="5">ROW(#REF!)</definedName>
    <definedName name="Header_Row_1" localSheetId="3">ROW(#REF!)</definedName>
    <definedName name="Header_Row_1" localSheetId="4">ROW(#REF!)</definedName>
    <definedName name="Header_Row_1">ROW(#REF!)</definedName>
    <definedName name="Header_Row_10" localSheetId="5">ROW(#REF!)</definedName>
    <definedName name="Header_Row_10" localSheetId="3">ROW(#REF!)</definedName>
    <definedName name="Header_Row_10" localSheetId="4">ROW(#REF!)</definedName>
    <definedName name="Header_Row_10">ROW(#REF!)</definedName>
    <definedName name="hire">#REF!</definedName>
    <definedName name="hire_1" localSheetId="5">#REF!</definedName>
    <definedName name="hire_1" localSheetId="3">#REF!</definedName>
    <definedName name="hire_1" localSheetId="4">#REF!</definedName>
    <definedName name="hire_1">#REF!</definedName>
    <definedName name="hire_10" localSheetId="5">#REF!</definedName>
    <definedName name="hire_10" localSheetId="3">#REF!</definedName>
    <definedName name="hire_10" localSheetId="4">#REF!</definedName>
    <definedName name="hire_10">#REF!</definedName>
    <definedName name="HIREDATA">#REF!</definedName>
    <definedName name="hjiuy">#REF!</definedName>
    <definedName name="HSI">#N/A</definedName>
    <definedName name="hydexp" localSheetId="5">#REF!</definedName>
    <definedName name="hydexp" localSheetId="3">#REF!</definedName>
    <definedName name="hydexp" localSheetId="4">#REF!</definedName>
    <definedName name="hydexp">#REF!</definedName>
    <definedName name="hydexp_1" localSheetId="5">#REF!</definedName>
    <definedName name="hydexp_1" localSheetId="3">#REF!</definedName>
    <definedName name="hydexp_1" localSheetId="4">#REF!</definedName>
    <definedName name="hydexp_1">#REF!</definedName>
    <definedName name="hydexp_10" localSheetId="5">#REF!</definedName>
    <definedName name="hydexp_10" localSheetId="3">#REF!</definedName>
    <definedName name="hydexp_10" localSheetId="4">#REF!</definedName>
    <definedName name="hydexp_10">#REF!</definedName>
    <definedName name="INCOME">#REF!</definedName>
    <definedName name="Int">#REF!</definedName>
    <definedName name="Int_1" localSheetId="5">#REF!</definedName>
    <definedName name="Int_1" localSheetId="3">#REF!</definedName>
    <definedName name="Int_1" localSheetId="4">#REF!</definedName>
    <definedName name="Int_1">#REF!</definedName>
    <definedName name="Int_10" localSheetId="5">#REF!</definedName>
    <definedName name="Int_10" localSheetId="3">#REF!</definedName>
    <definedName name="Int_10" localSheetId="4">#REF!</definedName>
    <definedName name="Int_10">#REF!</definedName>
    <definedName name="Interest_Rate">#REF!</definedName>
    <definedName name="Interest_Rate_1" localSheetId="5">#REF!</definedName>
    <definedName name="Interest_Rate_1" localSheetId="3">#REF!</definedName>
    <definedName name="Interest_Rate_1" localSheetId="4">#REF!</definedName>
    <definedName name="Interest_Rate_1">#REF!</definedName>
    <definedName name="Interest_Rate_10" localSheetId="5">#REF!</definedName>
    <definedName name="Interest_Rate_10" localSheetId="3">#REF!</definedName>
    <definedName name="Interest_Rate_10" localSheetId="4">#REF!</definedName>
    <definedName name="Interest_Rate_10">#REF!</definedName>
    <definedName name="IT">#N/A</definedName>
    <definedName name="jobcode" localSheetId="5">#REF!</definedName>
    <definedName name="jobcode" localSheetId="3">#REF!</definedName>
    <definedName name="jobcode" localSheetId="4">#REF!</definedName>
    <definedName name="jobcode">#REF!</definedName>
    <definedName name="jobcode_1" localSheetId="5">#REF!</definedName>
    <definedName name="jobcode_1" localSheetId="3">#REF!</definedName>
    <definedName name="jobcode_1" localSheetId="4">#REF!</definedName>
    <definedName name="jobcode_1">#REF!</definedName>
    <definedName name="jobcode_10" localSheetId="5">#REF!</definedName>
    <definedName name="jobcode_10" localSheetId="3">#REF!</definedName>
    <definedName name="jobcode_10" localSheetId="4">#REF!</definedName>
    <definedName name="jobcode_10">#REF!</definedName>
    <definedName name="KS">#REF!</definedName>
    <definedName name="Last_Row">#N/A</definedName>
    <definedName name="Last_Row_1" localSheetId="2">IF(BS!Values_Entered_1,Header_Row_1+BS!Number_of_Payments_1,Header_Row_1)</definedName>
    <definedName name="Last_Row_1" localSheetId="5">IF('Cash Flow'!Values_Entered_1,'Cash Flow'!Header_Row_1+'Cash Flow'!Number_of_Payments_1,'Cash Flow'!Header_Row_1)</definedName>
    <definedName name="Last_Row_1" localSheetId="6">IF('Note 8 Share capital'!Values_Entered_1,Header_Row_1+'Note 8 Share capital'!Number_of_Payments_1,Header_Row_1)</definedName>
    <definedName name="Last_Row_1" localSheetId="7">IF('Notes to BS'!Values_Entered_1,Header_Row_1+'Notes to BS'!Number_of_Payments_1,Header_Row_1)</definedName>
    <definedName name="Last_Row_1" localSheetId="3">IF('P&amp;L '!Values_Entered_1,'P&amp;L '!Header_Row_1+'P&amp;L '!Number_of_Payments_1,'P&amp;L '!Header_Row_1)</definedName>
    <definedName name="Last_Row_1" localSheetId="4">IF(SOCIE!Values_Entered_1,SOCIE!Header_Row_1+SOCIE!Number_of_Payments_1,SOCIE!Header_Row_1)</definedName>
    <definedName name="Last_Row_1">IF(BS!Values_Entered_1,Header_Row_1+BS!Number_of_Payments_1,Header_Row_1)</definedName>
    <definedName name="Last_Row_10" localSheetId="2">IF(BS!Values_Entered_10,Header_Row_10+BS!Number_of_Payments_10,Header_Row_10)</definedName>
    <definedName name="Last_Row_10" localSheetId="5">IF('Cash Flow'!Values_Entered_10,'Cash Flow'!Header_Row_10+'Cash Flow'!Number_of_Payments_10,'Cash Flow'!Header_Row_10)</definedName>
    <definedName name="Last_Row_10" localSheetId="6">IF('Note 8 Share capital'!Values_Entered_10,Header_Row_10+'Note 8 Share capital'!Number_of_Payments_10,Header_Row_10)</definedName>
    <definedName name="Last_Row_10" localSheetId="7">IF('Notes to BS'!Values_Entered_10,Header_Row_10+'Notes to BS'!Number_of_Payments_10,Header_Row_10)</definedName>
    <definedName name="Last_Row_10" localSheetId="3">IF('P&amp;L '!Values_Entered_10,'P&amp;L '!Header_Row_10+'P&amp;L '!Number_of_Payments_10,'P&amp;L '!Header_Row_10)</definedName>
    <definedName name="Last_Row_10" localSheetId="4">IF(SOCIE!Values_Entered_10,SOCIE!Header_Row_10+SOCIE!Number_of_Payments_10,SOCIE!Header_Row_10)</definedName>
    <definedName name="Last_Row_10">IF(BS!Values_Entered_10,Header_Row_10+BS!Number_of_Payments_10,Header_Row_10)</definedName>
    <definedName name="Last_Row_14">#N/A</definedName>
    <definedName name="Last_Row_17">#N/A</definedName>
    <definedName name="Last_Row_18">#N/A</definedName>
    <definedName name="Last_Row_19">#N/A</definedName>
    <definedName name="Last_Row_20">#N/A</definedName>
    <definedName name="Last_Row_24">#N/A</definedName>
    <definedName name="Last_Row_3">#N/A</definedName>
    <definedName name="Last_Row_8">#N/A</definedName>
    <definedName name="Loan_Amount" localSheetId="5">#REF!</definedName>
    <definedName name="Loan_Amount" localSheetId="3">#REF!</definedName>
    <definedName name="Loan_Amount" localSheetId="4">#REF!</definedName>
    <definedName name="Loan_Amount">#REF!</definedName>
    <definedName name="Loan_Amount_1" localSheetId="5">#REF!</definedName>
    <definedName name="Loan_Amount_1" localSheetId="3">#REF!</definedName>
    <definedName name="Loan_Amount_1" localSheetId="4">#REF!</definedName>
    <definedName name="Loan_Amount_1">#REF!</definedName>
    <definedName name="Loan_Amount_10" localSheetId="5">#REF!</definedName>
    <definedName name="Loan_Amount_10" localSheetId="3">#REF!</definedName>
    <definedName name="Loan_Amount_10" localSheetId="4">#REF!</definedName>
    <definedName name="Loan_Amount_10">#REF!</definedName>
    <definedName name="Loan_Start">#REF!</definedName>
    <definedName name="Loan_Start_1" localSheetId="5">#REF!</definedName>
    <definedName name="Loan_Start_1" localSheetId="3">#REF!</definedName>
    <definedName name="Loan_Start_1" localSheetId="4">#REF!</definedName>
    <definedName name="Loan_Start_1">#REF!</definedName>
    <definedName name="Loan_Start_10" localSheetId="5">#REF!</definedName>
    <definedName name="Loan_Start_10" localSheetId="3">#REF!</definedName>
    <definedName name="Loan_Start_10" localSheetId="4">#REF!</definedName>
    <definedName name="Loan_Start_10">#REF!</definedName>
    <definedName name="Loan_Years">#REF!</definedName>
    <definedName name="Loan_Years_1" localSheetId="5">#REF!</definedName>
    <definedName name="Loan_Years_1" localSheetId="3">#REF!</definedName>
    <definedName name="Loan_Years_1" localSheetId="4">#REF!</definedName>
    <definedName name="Loan_Years_1">#REF!</definedName>
    <definedName name="Loan_Years_10" localSheetId="5">#REF!</definedName>
    <definedName name="Loan_Years_10" localSheetId="3">#REF!</definedName>
    <definedName name="Loan_Years_10" localSheetId="4">#REF!</definedName>
    <definedName name="Loan_Years_10">#REF!</definedName>
    <definedName name="mango">#N/A</definedName>
    <definedName name="mlfhk" localSheetId="2">MATCH(0.01,End_Bal,-1)+1</definedName>
    <definedName name="mlfhk" localSheetId="5">MATCH(0.01,End_Bal,-1)+1</definedName>
    <definedName name="mlfhk" localSheetId="6">MATCH(0.01,End_Bal,-1)+1</definedName>
    <definedName name="mlfhk" localSheetId="7">MATCH(0.01,End_Bal,-1)+1</definedName>
    <definedName name="mlfhk" localSheetId="3">MATCH(0.01,'P&amp;L '!End_Bal,-1)+1</definedName>
    <definedName name="mlfhk" localSheetId="4">MATCH(0.01,SOCIE!End_Bal,-1)+1</definedName>
    <definedName name="mlfhk">MATCH(0.01,End_Bal,-1)+1</definedName>
    <definedName name="MPBF" localSheetId="5">#REF!</definedName>
    <definedName name="MPBF" localSheetId="3">#REF!</definedName>
    <definedName name="MPBF" localSheetId="4">#REF!</definedName>
    <definedName name="MPBF">#REF!</definedName>
    <definedName name="murugan" localSheetId="2">DATE(YEAR([0]!Loan_Start),MONTH([0]!Loan_Start)+Payment_Number,DAY([0]!Loan_Start))</definedName>
    <definedName name="murugan" localSheetId="5">DATE(YEAR([0]!Loan_Start),MONTH([0]!Loan_Start)+Payment_Number,DAY([0]!Loan_Start))</definedName>
    <definedName name="murugan" localSheetId="6">DATE(YEAR([0]!Loan_Start),MONTH([0]!Loan_Start)+Payment_Number,DAY([0]!Loan_Start))</definedName>
    <definedName name="murugan" localSheetId="7">DATE(YEAR([0]!Loan_Start),MONTH([0]!Loan_Start)+Payment_Number,DAY([0]!Loan_Start))</definedName>
    <definedName name="murugan" localSheetId="3">DATE(YEAR([0]!Loan_Start),MONTH([0]!Loan_Start)+Payment_Number,DAY([0]!Loan_Start))</definedName>
    <definedName name="murugan" localSheetId="4">DATE(YEAR([0]!Loan_Start),MONTH([0]!Loan_Start)+Payment_Number,DAY([0]!Loan_Start))</definedName>
    <definedName name="murugan">DATE(YEAR([0]!Loan_Start),MONTH([0]!Loan_Start)+Payment_Number,DAY([0]!Loan_Start))</definedName>
    <definedName name="murugan_1">NA()</definedName>
    <definedName name="murugan_10">NA()</definedName>
    <definedName name="murugan_14">NA()</definedName>
    <definedName name="murugan_17">NA()</definedName>
    <definedName name="murugan_18">NA()</definedName>
    <definedName name="murugan_19">NA()</definedName>
    <definedName name="murugan_20">NA()</definedName>
    <definedName name="murugan_24">NA()</definedName>
    <definedName name="murugan_3">NA()</definedName>
    <definedName name="murugan_8">NA()</definedName>
    <definedName name="n" localSheetId="5">#REF!</definedName>
    <definedName name="n" localSheetId="3">#REF!</definedName>
    <definedName name="n" localSheetId="4">#REF!</definedName>
    <definedName name="n">#REF!</definedName>
    <definedName name="new" localSheetId="2">DATE(YEAR(Loan_Start),MONTH(Loan_Start)+Payment_Number,DAY(Loan_Start))</definedName>
    <definedName name="new" localSheetId="5">DATE(YEAR(Loan_Start),MONTH(Loan_Start)+Payment_Number,DAY(Loan_Start))</definedName>
    <definedName name="new" localSheetId="6">DATE(YEAR(Loan_Start),MONTH(Loan_Start)+Payment_Number,DAY(Loan_Start))</definedName>
    <definedName name="new" localSheetId="7">DATE(YEAR(Loan_Start),MONTH(Loan_Start)+Payment_Number,DAY(Loan_Start))</definedName>
    <definedName name="new" localSheetId="3">DATE(YEAR(Loan_Start),MONTH(Loan_Start)+Payment_Number,DAY(Loan_Start))</definedName>
    <definedName name="new" localSheetId="4">DATE(YEAR(Loan_Start),MONTH(Loan_Start)+Payment_Number,DAY(Loan_Start))</definedName>
    <definedName name="new">DATE(YEAR(Loan_Start),MONTH(Loan_Start)+Payment_Number,DAY(Loan_Start))</definedName>
    <definedName name="new_1">NA()</definedName>
    <definedName name="newdata">'[7]final 061106'!$B$5:$L$90</definedName>
    <definedName name="newdata_10" localSheetId="5">'[8]final 061106'!$B$5:$L$90</definedName>
    <definedName name="newdata_10" localSheetId="3">'[8]final 061106'!$B$5:$L$90</definedName>
    <definedName name="newdata_10" localSheetId="4">'[8]final 061106'!$B$5:$L$90</definedName>
    <definedName name="newdata_10">'[8]final 061106'!$B$5:$L$90</definedName>
    <definedName name="Num_Pmt_Per_Year" localSheetId="5">#REF!</definedName>
    <definedName name="Num_Pmt_Per_Year" localSheetId="3">#REF!</definedName>
    <definedName name="Num_Pmt_Per_Year" localSheetId="4">#REF!</definedName>
    <definedName name="Num_Pmt_Per_Year">#REF!</definedName>
    <definedName name="Num_Pmt_Per_Year_1" localSheetId="5">#REF!</definedName>
    <definedName name="Num_Pmt_Per_Year_1" localSheetId="3">#REF!</definedName>
    <definedName name="Num_Pmt_Per_Year_1" localSheetId="4">#REF!</definedName>
    <definedName name="Num_Pmt_Per_Year_1">#REF!</definedName>
    <definedName name="Num_Pmt_Per_Year_10" localSheetId="5">#REF!</definedName>
    <definedName name="Num_Pmt_Per_Year_10" localSheetId="3">#REF!</definedName>
    <definedName name="Num_Pmt_Per_Year_10" localSheetId="4">#REF!</definedName>
    <definedName name="Num_Pmt_Per_Year_10">#REF!</definedName>
    <definedName name="Number_of_Payments" localSheetId="2">MATCH(0.01,End_Bal,-1)+1</definedName>
    <definedName name="Number_of_Payments" localSheetId="5">MATCH(0.01,End_Bal,-1)+1</definedName>
    <definedName name="Number_of_Payments" localSheetId="6">MATCH(0.01,End_Bal,-1)+1</definedName>
    <definedName name="Number_of_Payments" localSheetId="7">MATCH(0.01,End_Bal,-1)+1</definedName>
    <definedName name="Number_of_Payments" localSheetId="3">MATCH(0.01,'P&amp;L '!End_Bal,-1)+1</definedName>
    <definedName name="Number_of_Payments" localSheetId="4">MATCH(0.01,SOCIE!End_Bal,-1)+1</definedName>
    <definedName name="Number_of_Payments">MATCH(0.01,End_Bal,-1)+1</definedName>
    <definedName name="Number_of_Payments_1" localSheetId="2">MATCH(0.01,End_Bal_1,-1)+1</definedName>
    <definedName name="Number_of_Payments_1" localSheetId="5">MATCH(0.01,'Cash Flow'!End_Bal_1,-1)+1</definedName>
    <definedName name="Number_of_Payments_1" localSheetId="6">MATCH(0.01,End_Bal_1,-1)+1</definedName>
    <definedName name="Number_of_Payments_1" localSheetId="7">MATCH(0.01,End_Bal_1,-1)+1</definedName>
    <definedName name="Number_of_Payments_1" localSheetId="3">MATCH(0.01,'P&amp;L '!End_Bal_1,-1)+1</definedName>
    <definedName name="Number_of_Payments_1" localSheetId="4">MATCH(0.01,SOCIE!End_Bal_1,-1)+1</definedName>
    <definedName name="Number_of_Payments_1">MATCH(0.01,End_Bal_1,-1)+1</definedName>
    <definedName name="Number_of_Payments_10" localSheetId="2">MATCH(0.01,End_Bal_10,-1)+1</definedName>
    <definedName name="Number_of_Payments_10" localSheetId="5">MATCH(0.01,'Cash Flow'!End_Bal_10,-1)+1</definedName>
    <definedName name="Number_of_Payments_10" localSheetId="6">MATCH(0.01,End_Bal_10,-1)+1</definedName>
    <definedName name="Number_of_Payments_10" localSheetId="7">MATCH(0.01,End_Bal_10,-1)+1</definedName>
    <definedName name="Number_of_Payments_10" localSheetId="3">MATCH(0.01,'P&amp;L '!End_Bal_10,-1)+1</definedName>
    <definedName name="Number_of_Payments_10" localSheetId="4">MATCH(0.01,SOCIE!End_Bal_10,-1)+1</definedName>
    <definedName name="Number_of_Payments_10">MATCH(0.01,End_Bal_10,-1)+1</definedName>
    <definedName name="Number_of_Payments_14">#N/A</definedName>
    <definedName name="Number_of_Payments_17">#N/A</definedName>
    <definedName name="Number_of_Payments_18">#N/A</definedName>
    <definedName name="Number_of_Payments_19">#N/A</definedName>
    <definedName name="Number_of_Payments_20">#N/A</definedName>
    <definedName name="Number_of_Payments_24">#N/A</definedName>
    <definedName name="Number_of_Payments_3">#N/A</definedName>
    <definedName name="Number_of_Payments_8">#N/A</definedName>
    <definedName name="OPST2" localSheetId="5">#REF!</definedName>
    <definedName name="OPST2" localSheetId="3">#REF!</definedName>
    <definedName name="OPST2" localSheetId="4">#REF!</definedName>
    <definedName name="OPST2">#REF!</definedName>
    <definedName name="OPSTAT" localSheetId="3">#REF!</definedName>
    <definedName name="OPSTAT" localSheetId="4">#REF!</definedName>
    <definedName name="OPSTAT">#REF!</definedName>
    <definedName name="part2" localSheetId="2">Scheduled_Payment+Extra_Payment</definedName>
    <definedName name="part2" localSheetId="5">Scheduled_Payment+Extra_Payment</definedName>
    <definedName name="part2" localSheetId="6">Scheduled_Payment+Extra_Payment</definedName>
    <definedName name="part2" localSheetId="7">Scheduled_Payment+Extra_Payment</definedName>
    <definedName name="part2" localSheetId="3">Scheduled_Payment+Extra_Payment</definedName>
    <definedName name="part2" localSheetId="4">Scheduled_Payment+Extra_Payment</definedName>
    <definedName name="part2">Scheduled_Payment+Extra_Payment</definedName>
    <definedName name="Pay_Date" localSheetId="5">#REF!</definedName>
    <definedName name="Pay_Date" localSheetId="3">#REF!</definedName>
    <definedName name="Pay_Date" localSheetId="4">#REF!</definedName>
    <definedName name="Pay_Date">#REF!</definedName>
    <definedName name="Pay_Date_1" localSheetId="5">#REF!</definedName>
    <definedName name="Pay_Date_1" localSheetId="3">#REF!</definedName>
    <definedName name="Pay_Date_1" localSheetId="4">#REF!</definedName>
    <definedName name="Pay_Date_1">#REF!</definedName>
    <definedName name="Pay_Date_10" localSheetId="5">#REF!</definedName>
    <definedName name="Pay_Date_10" localSheetId="3">#REF!</definedName>
    <definedName name="Pay_Date_10" localSheetId="4">#REF!</definedName>
    <definedName name="Pay_Date_10">#REF!</definedName>
    <definedName name="Pay_Num">#REF!</definedName>
    <definedName name="Pay_Num_1" localSheetId="5">#REF!</definedName>
    <definedName name="Pay_Num_1" localSheetId="3">#REF!</definedName>
    <definedName name="Pay_Num_1" localSheetId="4">#REF!</definedName>
    <definedName name="Pay_Num_1">#REF!</definedName>
    <definedName name="Pay_Num_10" localSheetId="5">#REF!</definedName>
    <definedName name="Pay_Num_10" localSheetId="3">#REF!</definedName>
    <definedName name="Pay_Num_10" localSheetId="4">#REF!</definedName>
    <definedName name="Pay_Num_10">#REF!</definedName>
    <definedName name="Payment_Date" localSheetId="2">DATE(YEAR(Loan_Start),MONTH(Loan_Start)+Payment_Number,DAY(Loan_Start))</definedName>
    <definedName name="Payment_Date" localSheetId="5">DATE(YEAR(Loan_Start),MONTH(Loan_Start)+Payment_Number,DAY(Loan_Start))</definedName>
    <definedName name="Payment_Date" localSheetId="6">DATE(YEAR(Loan_Start),MONTH(Loan_Start)+Payment_Number,DAY(Loan_Start))</definedName>
    <definedName name="Payment_Date" localSheetId="7">DATE(YEAR(Loan_Start),MONTH(Loan_Start)+Payment_Number,DAY(Loan_Start))</definedName>
    <definedName name="Payment_Date" localSheetId="3">DATE(YEAR(Loan_Start),MONTH(Loan_Start)+Payment_Number,DAY(Loan_Start))</definedName>
    <definedName name="Payment_Date" localSheetId="4">DATE(YEAR(Loan_Start),MONTH(Loan_Start)+Payment_Number,DAY(Loan_Start))</definedName>
    <definedName name="Payment_Date">DATE(YEAR(Loan_Start),MONTH(Loan_Start)+Payment_Number,DAY(Loan_Start))</definedName>
    <definedName name="Payment_Date_1">NA()</definedName>
    <definedName name="Payment_Date_10">NA()</definedName>
    <definedName name="Payment_Date_14">NA()</definedName>
    <definedName name="Payment_Date_17">NA()</definedName>
    <definedName name="Payment_Date_18">NA()</definedName>
    <definedName name="Payment_Date_19">NA()</definedName>
    <definedName name="Payment_Date_20">NA()</definedName>
    <definedName name="Payment_Date_24">NA()</definedName>
    <definedName name="Payment_Date_3">NA()</definedName>
    <definedName name="Payment_Date_8">NA()</definedName>
    <definedName name="PCOST" localSheetId="5">#REF!</definedName>
    <definedName name="PCOST" localSheetId="3">#REF!</definedName>
    <definedName name="PCOST" localSheetId="4">#REF!</definedName>
    <definedName name="PCOST">#REF!</definedName>
    <definedName name="Princ" localSheetId="3">#REF!</definedName>
    <definedName name="Princ" localSheetId="4">#REF!</definedName>
    <definedName name="Princ">#REF!</definedName>
    <definedName name="Princ_1" localSheetId="5">#REF!</definedName>
    <definedName name="Princ_1" localSheetId="3">#REF!</definedName>
    <definedName name="Princ_1" localSheetId="4">#REF!</definedName>
    <definedName name="Princ_1">#REF!</definedName>
    <definedName name="Princ_10" localSheetId="5">#REF!</definedName>
    <definedName name="Princ_10" localSheetId="3">#REF!</definedName>
    <definedName name="Princ_10" localSheetId="4">#REF!</definedName>
    <definedName name="Princ_10">#REF!</definedName>
    <definedName name="_xlnm.Print_Area" localSheetId="2">BS!$C$3:$G$56</definedName>
    <definedName name="_xlnm.Print_Area" localSheetId="5">'Cash Flow'!$B$2:$D$57</definedName>
    <definedName name="_xlnm.Print_Area" localSheetId="7">'Notes to BS'!$B$1:$D$89</definedName>
    <definedName name="_xlnm.Print_Area" localSheetId="8">'Notes to P&amp;L'!$A$1:$D$52</definedName>
    <definedName name="_xlnm.Print_Area" localSheetId="3">'P&amp;L '!$C$3:$G$51</definedName>
    <definedName name="_xlnm.Print_Area" localSheetId="4">SOCIE!$C$3:$G$40</definedName>
    <definedName name="_xlnm.Print_Area">#REF!</definedName>
    <definedName name="Print_Area_Reset" localSheetId="2">OFFSET(Full_Print,0,0,Last_Row)</definedName>
    <definedName name="Print_Area_Reset" localSheetId="5">OFFSET('Cash Flow'!Full_Print,0,0,Last_Row)</definedName>
    <definedName name="Print_Area_Reset" localSheetId="6">OFFSET(Full_Print,0,0,Last_Row)</definedName>
    <definedName name="Print_Area_Reset" localSheetId="7">OFFSET(Full_Print,0,0,Last_Row)</definedName>
    <definedName name="Print_Area_Reset" localSheetId="3">OFFSET('P&amp;L '!Full_Print,0,0,Last_Row)</definedName>
    <definedName name="Print_Area_Reset" localSheetId="4">OFFSET(SOCIE!Full_Print,0,0,Last_Row)</definedName>
    <definedName name="Print_Area_Reset">OFFSET(Full_Print,0,0,Last_Row)</definedName>
    <definedName name="Print_Area_Reset_1" localSheetId="2">OFFSET(Full_Print_1,0,0,BS!Last_Row_1)</definedName>
    <definedName name="Print_Area_Reset_1" localSheetId="5">OFFSET('Cash Flow'!Full_Print_1,0,0,'Cash Flow'!Last_Row_1)</definedName>
    <definedName name="Print_Area_Reset_1" localSheetId="6">OFFSET(Full_Print_1,0,0,'Note 8 Share capital'!Last_Row_1)</definedName>
    <definedName name="Print_Area_Reset_1" localSheetId="7">OFFSET(Full_Print_1,0,0,'Notes to BS'!Last_Row_1)</definedName>
    <definedName name="Print_Area_Reset_1" localSheetId="3">OFFSET('P&amp;L '!Full_Print_1,0,0,'P&amp;L '!Last_Row_1)</definedName>
    <definedName name="Print_Area_Reset_1" localSheetId="4">OFFSET(SOCIE!Full_Print_1,0,0,SOCIE!Last_Row_1)</definedName>
    <definedName name="Print_Area_Reset_1">OFFSET(Full_Print_1,0,0,Last_Row_1)</definedName>
    <definedName name="Print_Area_Reset_10" localSheetId="2">OFFSET(Full_Print_10,0,0,BS!Last_Row_10)</definedName>
    <definedName name="Print_Area_Reset_10" localSheetId="5">OFFSET('Cash Flow'!Full_Print_10,0,0,'Cash Flow'!Last_Row_10)</definedName>
    <definedName name="Print_Area_Reset_10" localSheetId="6">OFFSET(Full_Print_10,0,0,'Note 8 Share capital'!Last_Row_10)</definedName>
    <definedName name="Print_Area_Reset_10" localSheetId="7">OFFSET(Full_Print_10,0,0,'Notes to BS'!Last_Row_10)</definedName>
    <definedName name="Print_Area_Reset_10" localSheetId="3">OFFSET('P&amp;L '!Full_Print_10,0,0,'P&amp;L '!Last_Row_10)</definedName>
    <definedName name="Print_Area_Reset_10" localSheetId="4">OFFSET(SOCIE!Full_Print_10,0,0,SOCIE!Last_Row_10)</definedName>
    <definedName name="Print_Area_Reset_10">OFFSET(Full_Print_10,0,0,Last_Row_10)</definedName>
    <definedName name="Print_Area_Reset_14">#N/A</definedName>
    <definedName name="Print_Area_Reset_17">#N/A</definedName>
    <definedName name="Print_Area_Reset_18">#N/A</definedName>
    <definedName name="Print_Area_Reset_19">#N/A</definedName>
    <definedName name="Print_Area_Reset_20">#N/A</definedName>
    <definedName name="Print_Area_Reset_24">#N/A</definedName>
    <definedName name="Print_Area_Reset_3">#N/A</definedName>
    <definedName name="Print_Area_Reset_8">#N/A</definedName>
    <definedName name="re">#N/A</definedName>
    <definedName name="Retention" localSheetId="2">Scheduled_Payment+Extra_Payment</definedName>
    <definedName name="Retention" localSheetId="5">Scheduled_Payment+Extra_Payment</definedName>
    <definedName name="Retention" localSheetId="6">Scheduled_Payment+Extra_Payment</definedName>
    <definedName name="Retention" localSheetId="7">Scheduled_Payment+Extra_Payment</definedName>
    <definedName name="Retention" localSheetId="3">Scheduled_Payment+Extra_Payment</definedName>
    <definedName name="Retention" localSheetId="4">Scheduled_Payment+Extra_Payment</definedName>
    <definedName name="Retention">Scheduled_Payment+Extra_Payment</definedName>
    <definedName name="Retention_1">NA()</definedName>
    <definedName name="Retention_3">NA()</definedName>
    <definedName name="scaff" localSheetId="5">#REF!</definedName>
    <definedName name="scaff" localSheetId="3">#REF!</definedName>
    <definedName name="scaff" localSheetId="4">#REF!</definedName>
    <definedName name="scaff">#REF!</definedName>
    <definedName name="scaff_1" localSheetId="5">#REF!</definedName>
    <definedName name="scaff_1" localSheetId="3">#REF!</definedName>
    <definedName name="scaff_1" localSheetId="4">#REF!</definedName>
    <definedName name="scaff_1">#REF!</definedName>
    <definedName name="scaff_10" localSheetId="5">#REF!</definedName>
    <definedName name="scaff_10" localSheetId="3">#REF!</definedName>
    <definedName name="scaff_10" localSheetId="4">#REF!</definedName>
    <definedName name="scaff_10">#REF!</definedName>
    <definedName name="sch" localSheetId="5">#REF!</definedName>
    <definedName name="sch" localSheetId="3">#REF!</definedName>
    <definedName name="sch" localSheetId="4">#REF!</definedName>
    <definedName name="sch">#REF!</definedName>
    <definedName name="Sched_Pay">#REF!</definedName>
    <definedName name="Sched_Pay_1" localSheetId="5">#REF!</definedName>
    <definedName name="Sched_Pay_1" localSheetId="3">#REF!</definedName>
    <definedName name="Sched_Pay_1" localSheetId="4">#REF!</definedName>
    <definedName name="Sched_Pay_1">#REF!</definedName>
    <definedName name="Sched_Pay_10" localSheetId="5">#REF!</definedName>
    <definedName name="Sched_Pay_10" localSheetId="3">#REF!</definedName>
    <definedName name="Sched_Pay_10" localSheetId="4">#REF!</definedName>
    <definedName name="Sched_Pay_10">#REF!</definedName>
    <definedName name="Scheduled_Extra_Payments">#REF!</definedName>
    <definedName name="Scheduled_Extra_Payments_1" localSheetId="5">#REF!</definedName>
    <definedName name="Scheduled_Extra_Payments_1" localSheetId="3">#REF!</definedName>
    <definedName name="Scheduled_Extra_Payments_1" localSheetId="4">#REF!</definedName>
    <definedName name="Scheduled_Extra_Payments_1">#REF!</definedName>
    <definedName name="Scheduled_Extra_Payments_10" localSheetId="5">#REF!</definedName>
    <definedName name="Scheduled_Extra_Payments_10" localSheetId="3">#REF!</definedName>
    <definedName name="Scheduled_Extra_Payments_10" localSheetId="4">#REF!</definedName>
    <definedName name="Scheduled_Extra_Payments_10">#REF!</definedName>
    <definedName name="Scheduled_Interest_Rate">#REF!</definedName>
    <definedName name="Scheduled_Interest_Rate_1" localSheetId="5">#REF!</definedName>
    <definedName name="Scheduled_Interest_Rate_1" localSheetId="3">#REF!</definedName>
    <definedName name="Scheduled_Interest_Rate_1" localSheetId="4">#REF!</definedName>
    <definedName name="Scheduled_Interest_Rate_1">#REF!</definedName>
    <definedName name="Scheduled_Interest_Rate_10" localSheetId="5">#REF!</definedName>
    <definedName name="Scheduled_Interest_Rate_10" localSheetId="3">#REF!</definedName>
    <definedName name="Scheduled_Interest_Rate_10" localSheetId="4">#REF!</definedName>
    <definedName name="Scheduled_Interest_Rate_10">#REF!</definedName>
    <definedName name="Scheduled_Monthly_Payment">#REF!</definedName>
    <definedName name="Scheduled_Monthly_Payment_1" localSheetId="5">#REF!</definedName>
    <definedName name="Scheduled_Monthly_Payment_1" localSheetId="3">#REF!</definedName>
    <definedName name="Scheduled_Monthly_Payment_1" localSheetId="4">#REF!</definedName>
    <definedName name="Scheduled_Monthly_Payment_1">#REF!</definedName>
    <definedName name="Scheduled_Monthly_Payment_10" localSheetId="5">#REF!</definedName>
    <definedName name="Scheduled_Monthly_Payment_10" localSheetId="3">#REF!</definedName>
    <definedName name="Scheduled_Monthly_Payment_10" localSheetId="4">#REF!</definedName>
    <definedName name="Scheduled_Monthly_Payment_10">#REF!</definedName>
    <definedName name="SDFASDFASF">#N/A</definedName>
    <definedName name="sfghgz">#N/A</definedName>
    <definedName name="SRATIO" localSheetId="5">#REF!</definedName>
    <definedName name="SRATIO" localSheetId="3">#REF!</definedName>
    <definedName name="SRATIO" localSheetId="4">#REF!</definedName>
    <definedName name="SRATIO">#REF!</definedName>
    <definedName name="ss">#N/A</definedName>
    <definedName name="ssss" localSheetId="2">Scheduled_Payment+Extra_Payment</definedName>
    <definedName name="ssss" localSheetId="5">Scheduled_Payment+Extra_Payment</definedName>
    <definedName name="ssss" localSheetId="6">Scheduled_Payment+Extra_Payment</definedName>
    <definedName name="ssss" localSheetId="7">Scheduled_Payment+Extra_Payment</definedName>
    <definedName name="ssss" localSheetId="3">Scheduled_Payment+Extra_Payment</definedName>
    <definedName name="ssss" localSheetId="4">Scheduled_Payment+Extra_Payment</definedName>
    <definedName name="ssss">Scheduled_Payment+Extra_Payment</definedName>
    <definedName name="sv" localSheetId="2">OFFSET(Full_Print,0,0,Last_Row)</definedName>
    <definedName name="sv" localSheetId="5">OFFSET('Cash Flow'!Full_Print,0,0,Last_Row)</definedName>
    <definedName name="sv" localSheetId="6">OFFSET(Full_Print,0,0,Last_Row)</definedName>
    <definedName name="sv" localSheetId="7">OFFSET(Full_Print,0,0,Last_Row)</definedName>
    <definedName name="sv" localSheetId="3">OFFSET('P&amp;L '!Full_Print,0,0,Last_Row)</definedName>
    <definedName name="sv" localSheetId="4">OFFSET(SOCIE!Full_Print,0,0,Last_Row)</definedName>
    <definedName name="sv">OFFSET(Full_Print,0,0,Last_Row)</definedName>
    <definedName name="tango" localSheetId="5">#REF!</definedName>
    <definedName name="tango" localSheetId="3">#REF!</definedName>
    <definedName name="tango" localSheetId="4">#REF!</definedName>
    <definedName name="tango">#REF!</definedName>
    <definedName name="test" localSheetId="2">Scheduled_Payment+Extra_Payment</definedName>
    <definedName name="test" localSheetId="5">Scheduled_Payment+Extra_Payment</definedName>
    <definedName name="test" localSheetId="6">Scheduled_Payment+Extra_Payment</definedName>
    <definedName name="test" localSheetId="7">Scheduled_Payment+Extra_Payment</definedName>
    <definedName name="test" localSheetId="3">Scheduled_Payment+Extra_Payment</definedName>
    <definedName name="test" localSheetId="4">Scheduled_Payment+Extra_Payment</definedName>
    <definedName name="test">Scheduled_Payment+Extra_Payment</definedName>
    <definedName name="Total_Interest" localSheetId="5">#REF!</definedName>
    <definedName name="Total_Interest" localSheetId="3">#REF!</definedName>
    <definedName name="Total_Interest" localSheetId="4">#REF!</definedName>
    <definedName name="Total_Interest">#REF!</definedName>
    <definedName name="Total_Interest_1" localSheetId="5">#REF!</definedName>
    <definedName name="Total_Interest_1" localSheetId="3">#REF!</definedName>
    <definedName name="Total_Interest_1" localSheetId="4">#REF!</definedName>
    <definedName name="Total_Interest_1">#REF!</definedName>
    <definedName name="Total_Interest_10" localSheetId="5">#REF!</definedName>
    <definedName name="Total_Interest_10" localSheetId="3">#REF!</definedName>
    <definedName name="Total_Interest_10" localSheetId="4">#REF!</definedName>
    <definedName name="Total_Interest_10">#REF!</definedName>
    <definedName name="Total_Pay">#REF!</definedName>
    <definedName name="Total_Pay_1" localSheetId="5">#REF!</definedName>
    <definedName name="Total_Pay_1" localSheetId="3">#REF!</definedName>
    <definedName name="Total_Pay_1" localSheetId="4">#REF!</definedName>
    <definedName name="Total_Pay_1">#REF!</definedName>
    <definedName name="Total_Pay_10" localSheetId="5">#REF!</definedName>
    <definedName name="Total_Pay_10" localSheetId="3">#REF!</definedName>
    <definedName name="Total_Pay_10" localSheetId="4">#REF!</definedName>
    <definedName name="Total_Pay_10">#REF!</definedName>
    <definedName name="Total_Payment" localSheetId="2">Scheduled_Payment+Extra_Payment</definedName>
    <definedName name="Total_Payment" localSheetId="5">Scheduled_Payment+Extra_Payment</definedName>
    <definedName name="Total_Payment" localSheetId="6">Scheduled_Payment+Extra_Payment</definedName>
    <definedName name="Total_Payment" localSheetId="7">Scheduled_Payment+Extra_Payment</definedName>
    <definedName name="Total_Payment" localSheetId="3">Scheduled_Payment+Extra_Payment</definedName>
    <definedName name="Total_Payment" localSheetId="4">Scheduled_Payment+Extra_Payment</definedName>
    <definedName name="Total_Payment">Scheduled_Payment+Extra_Payment</definedName>
    <definedName name="Total_Payment_1" localSheetId="2">Scheduled_Payment+Extra_Payment</definedName>
    <definedName name="Total_Payment_1" localSheetId="5">Scheduled_Payment+Extra_Payment</definedName>
    <definedName name="Total_Payment_1" localSheetId="6">Scheduled_Payment+Extra_Payment</definedName>
    <definedName name="Total_Payment_1" localSheetId="7">Scheduled_Payment+Extra_Payment</definedName>
    <definedName name="Total_Payment_1" localSheetId="3">Scheduled_Payment+Extra_Payment</definedName>
    <definedName name="Total_Payment_1" localSheetId="4">Scheduled_Payment+Extra_Payment</definedName>
    <definedName name="Total_Payment_1">Scheduled_Payment+Extra_Payment</definedName>
    <definedName name="Total_Payment_10" localSheetId="2">Scheduled_Payment+Extra_Payment</definedName>
    <definedName name="Total_Payment_10" localSheetId="5">Scheduled_Payment+Extra_Payment</definedName>
    <definedName name="Total_Payment_10" localSheetId="6">Scheduled_Payment+Extra_Payment</definedName>
    <definedName name="Total_Payment_10" localSheetId="7">Scheduled_Payment+Extra_Payment</definedName>
    <definedName name="Total_Payment_10" localSheetId="3">Scheduled_Payment+Extra_Payment</definedName>
    <definedName name="Total_Payment_10" localSheetId="4">Scheduled_Payment+Extra_Payment</definedName>
    <definedName name="Total_Payment_10">Scheduled_Payment+Extra_Payment</definedName>
    <definedName name="Total_Payment_14" localSheetId="2">Scheduled_Payment+Extra_Payment</definedName>
    <definedName name="Total_Payment_14" localSheetId="5">Scheduled_Payment+Extra_Payment</definedName>
    <definedName name="Total_Payment_14" localSheetId="6">Scheduled_Payment+Extra_Payment</definedName>
    <definedName name="Total_Payment_14" localSheetId="7">Scheduled_Payment+Extra_Payment</definedName>
    <definedName name="Total_Payment_14" localSheetId="3">Scheduled_Payment+Extra_Payment</definedName>
    <definedName name="Total_Payment_14" localSheetId="4">Scheduled_Payment+Extra_Payment</definedName>
    <definedName name="Total_Payment_14">Scheduled_Payment+Extra_Payment</definedName>
    <definedName name="Total_Payment_17" localSheetId="2">Scheduled_Payment+Extra_Payment</definedName>
    <definedName name="Total_Payment_17" localSheetId="5">Scheduled_Payment+Extra_Payment</definedName>
    <definedName name="Total_Payment_17" localSheetId="6">Scheduled_Payment+Extra_Payment</definedName>
    <definedName name="Total_Payment_17" localSheetId="7">Scheduled_Payment+Extra_Payment</definedName>
    <definedName name="Total_Payment_17" localSheetId="3">Scheduled_Payment+Extra_Payment</definedName>
    <definedName name="Total_Payment_17" localSheetId="4">Scheduled_Payment+Extra_Payment</definedName>
    <definedName name="Total_Payment_17">Scheduled_Payment+Extra_Payment</definedName>
    <definedName name="Total_Payment_18" localSheetId="2">Scheduled_Payment+Extra_Payment</definedName>
    <definedName name="Total_Payment_18" localSheetId="5">Scheduled_Payment+Extra_Payment</definedName>
    <definedName name="Total_Payment_18" localSheetId="6">Scheduled_Payment+Extra_Payment</definedName>
    <definedName name="Total_Payment_18" localSheetId="7">Scheduled_Payment+Extra_Payment</definedName>
    <definedName name="Total_Payment_18" localSheetId="3">Scheduled_Payment+Extra_Payment</definedName>
    <definedName name="Total_Payment_18" localSheetId="4">Scheduled_Payment+Extra_Payment</definedName>
    <definedName name="Total_Payment_18">Scheduled_Payment+Extra_Payment</definedName>
    <definedName name="Total_Payment_19" localSheetId="2">Scheduled_Payment+Extra_Payment</definedName>
    <definedName name="Total_Payment_19" localSheetId="5">Scheduled_Payment+Extra_Payment</definedName>
    <definedName name="Total_Payment_19" localSheetId="6">Scheduled_Payment+Extra_Payment</definedName>
    <definedName name="Total_Payment_19" localSheetId="7">Scheduled_Payment+Extra_Payment</definedName>
    <definedName name="Total_Payment_19" localSheetId="3">Scheduled_Payment+Extra_Payment</definedName>
    <definedName name="Total_Payment_19" localSheetId="4">Scheduled_Payment+Extra_Payment</definedName>
    <definedName name="Total_Payment_19">Scheduled_Payment+Extra_Payment</definedName>
    <definedName name="Total_Payment_20" localSheetId="2">Scheduled_Payment+Extra_Payment</definedName>
    <definedName name="Total_Payment_20" localSheetId="5">Scheduled_Payment+Extra_Payment</definedName>
    <definedName name="Total_Payment_20" localSheetId="6">Scheduled_Payment+Extra_Payment</definedName>
    <definedName name="Total_Payment_20" localSheetId="7">Scheduled_Payment+Extra_Payment</definedName>
    <definedName name="Total_Payment_20" localSheetId="3">Scheduled_Payment+Extra_Payment</definedName>
    <definedName name="Total_Payment_20" localSheetId="4">Scheduled_Payment+Extra_Payment</definedName>
    <definedName name="Total_Payment_20">Scheduled_Payment+Extra_Payment</definedName>
    <definedName name="Total_Payment_24" localSheetId="2">Scheduled_Payment+Extra_Payment</definedName>
    <definedName name="Total_Payment_24" localSheetId="5">Scheduled_Payment+Extra_Payment</definedName>
    <definedName name="Total_Payment_24" localSheetId="6">Scheduled_Payment+Extra_Payment</definedName>
    <definedName name="Total_Payment_24" localSheetId="7">Scheduled_Payment+Extra_Payment</definedName>
    <definedName name="Total_Payment_24" localSheetId="3">Scheduled_Payment+Extra_Payment</definedName>
    <definedName name="Total_Payment_24" localSheetId="4">Scheduled_Payment+Extra_Payment</definedName>
    <definedName name="Total_Payment_24">Scheduled_Payment+Extra_Payment</definedName>
    <definedName name="Total_Payment_3" localSheetId="2">Scheduled_Payment+Extra_Payment</definedName>
    <definedName name="Total_Payment_3" localSheetId="5">Scheduled_Payment+Extra_Payment</definedName>
    <definedName name="Total_Payment_3" localSheetId="6">Scheduled_Payment+Extra_Payment</definedName>
    <definedName name="Total_Payment_3" localSheetId="7">Scheduled_Payment+Extra_Payment</definedName>
    <definedName name="Total_Payment_3" localSheetId="3">Scheduled_Payment+Extra_Payment</definedName>
    <definedName name="Total_Payment_3" localSheetId="4">Scheduled_Payment+Extra_Payment</definedName>
    <definedName name="Total_Payment_3">Scheduled_Payment+Extra_Payment</definedName>
    <definedName name="Total_Payment_8" localSheetId="2">Scheduled_Payment+Extra_Payment</definedName>
    <definedName name="Total_Payment_8" localSheetId="5">Scheduled_Payment+Extra_Payment</definedName>
    <definedName name="Total_Payment_8" localSheetId="6">Scheduled_Payment+Extra_Payment</definedName>
    <definedName name="Total_Payment_8" localSheetId="7">Scheduled_Payment+Extra_Payment</definedName>
    <definedName name="Total_Payment_8" localSheetId="3">Scheduled_Payment+Extra_Payment</definedName>
    <definedName name="Total_Payment_8" localSheetId="4">Scheduled_Payment+Extra_Payment</definedName>
    <definedName name="Total_Payment_8">Scheduled_Payment+Extra_Payment</definedName>
    <definedName name="trr" localSheetId="5">#REF!</definedName>
    <definedName name="trr" localSheetId="3">#REF!</definedName>
    <definedName name="trr" localSheetId="4">#REF!</definedName>
    <definedName name="trr">#REF!</definedName>
    <definedName name="Values_Entered" localSheetId="2">IF(Loan_Amount*Interest_Rate*Loan_Years*Loan_Start&gt;0,1,0)</definedName>
    <definedName name="Values_Entered" localSheetId="5">IF('Cash Flow'!Loan_Amount*Interest_Rate*Loan_Years*Loan_Start&gt;0,1,0)</definedName>
    <definedName name="Values_Entered" localSheetId="6">IF(Loan_Amount*Interest_Rate*Loan_Years*Loan_Start&gt;0,1,0)</definedName>
    <definedName name="Values_Entered" localSheetId="7">IF(Loan_Amount*Interest_Rate*Loan_Years*Loan_Start&gt;0,1,0)</definedName>
    <definedName name="Values_Entered" localSheetId="3">IF('P&amp;L '!Loan_Amount*Interest_Rate*Loan_Years*Loan_Start&gt;0,1,0)</definedName>
    <definedName name="Values_Entered" localSheetId="4">IF(SOCIE!Loan_Amount*Interest_Rate*Loan_Years*Loan_Start&gt;0,1,0)</definedName>
    <definedName name="Values_Entered">IF(Loan_Amount*Interest_Rate*Loan_Years*Loan_Start&gt;0,1,0)</definedName>
    <definedName name="Values_Entered_1" localSheetId="2">IF(Loan_Amount_1*Interest_Rate_1*Loan_Years_1*Loan_Start_1&gt;0,1,0)</definedName>
    <definedName name="Values_Entered_1" localSheetId="5">IF('Cash Flow'!Loan_Amount_1*'Cash Flow'!Interest_Rate_1*'Cash Flow'!Loan_Years_1*'Cash Flow'!Loan_Start_1&gt;0,1,0)</definedName>
    <definedName name="Values_Entered_1" localSheetId="6">IF(Loan_Amount_1*Interest_Rate_1*Loan_Years_1*Loan_Start_1&gt;0,1,0)</definedName>
    <definedName name="Values_Entered_1" localSheetId="7">IF(Loan_Amount_1*Interest_Rate_1*Loan_Years_1*Loan_Start_1&gt;0,1,0)</definedName>
    <definedName name="Values_Entered_1" localSheetId="3">IF('P&amp;L '!Loan_Amount_1*'P&amp;L '!Interest_Rate_1*'P&amp;L '!Loan_Years_1*'P&amp;L '!Loan_Start_1&gt;0,1,0)</definedName>
    <definedName name="Values_Entered_1" localSheetId="4">IF(SOCIE!Loan_Amount_1*SOCIE!Interest_Rate_1*SOCIE!Loan_Years_1*SOCIE!Loan_Start_1&gt;0,1,0)</definedName>
    <definedName name="Values_Entered_1">IF(Loan_Amount_1*Interest_Rate_1*Loan_Years_1*Loan_Start_1&gt;0,1,0)</definedName>
    <definedName name="Values_Entered_10" localSheetId="2">IF(Loan_Amount_10*Interest_Rate_10*Loan_Years_10*Loan_Start_10&gt;0,1,0)</definedName>
    <definedName name="Values_Entered_10" localSheetId="5">IF('Cash Flow'!Loan_Amount_10*'Cash Flow'!Interest_Rate_10*'Cash Flow'!Loan_Years_10*'Cash Flow'!Loan_Start_10&gt;0,1,0)</definedName>
    <definedName name="Values_Entered_10" localSheetId="6">IF(Loan_Amount_10*Interest_Rate_10*Loan_Years_10*Loan_Start_10&gt;0,1,0)</definedName>
    <definedName name="Values_Entered_10" localSheetId="7">IF(Loan_Amount_10*Interest_Rate_10*Loan_Years_10*Loan_Start_10&gt;0,1,0)</definedName>
    <definedName name="Values_Entered_10" localSheetId="3">IF('P&amp;L '!Loan_Amount_10*'P&amp;L '!Interest_Rate_10*'P&amp;L '!Loan_Years_10*'P&amp;L '!Loan_Start_10&gt;0,1,0)</definedName>
    <definedName name="Values_Entered_10" localSheetId="4">IF(SOCIE!Loan_Amount_10*SOCIE!Interest_Rate_10*SOCIE!Loan_Years_10*SOCIE!Loan_Start_10&gt;0,1,0)</definedName>
    <definedName name="Values_Entered_10">IF(Loan_Amount_10*Interest_Rate_10*Loan_Years_10*Loan_Start_10&gt;0,1,0)</definedName>
    <definedName name="Values_Entered_14">#N/A</definedName>
    <definedName name="Values_Entered_17">#N/A</definedName>
    <definedName name="Values_Entered_18">#N/A</definedName>
    <definedName name="Values_Entered_19">#N/A</definedName>
    <definedName name="Values_Entered_20">#N/A</definedName>
    <definedName name="Values_Entered_24">#N/A</definedName>
    <definedName name="Values_Entered_3">#N/A</definedName>
    <definedName name="Values_Entered_8">#N/A</definedName>
    <definedName name="WIP" localSheetId="2">MATCH(0.01,[0]!End_Bal,-1)+1</definedName>
    <definedName name="WIP" localSheetId="5">MATCH(0.01,[0]!End_Bal,-1)+1</definedName>
    <definedName name="WIP" localSheetId="6">MATCH(0.01,[0]!End_Bal,-1)+1</definedName>
    <definedName name="WIP" localSheetId="7">MATCH(0.01,[0]!End_Bal,-1)+1</definedName>
    <definedName name="WIP" localSheetId="3">MATCH(0.01,'P&amp;L '!End_Bal,-1)+1</definedName>
    <definedName name="WIP" localSheetId="4">MATCH(0.01,SOCIE!End_Bal,-1)+1</definedName>
    <definedName name="WIP">MATCH(0.01,[0]!End_Bal,-1)+1</definedName>
    <definedName name="WORKCAP1" localSheetId="5">#REF!</definedName>
    <definedName name="WORKCAP1" localSheetId="3">#REF!</definedName>
    <definedName name="WORKCAP1" localSheetId="4">#REF!</definedName>
    <definedName name="WORKCAP1">#REF!</definedName>
    <definedName name="z" localSheetId="3">#REF!</definedName>
    <definedName name="z" localSheetId="4">#REF!</definedName>
    <definedName name="z">#REF!</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70" i="5" l="1"/>
  <c r="K26" i="6" l="1"/>
  <c r="K27" i="6"/>
  <c r="K28" i="6"/>
  <c r="K29" i="6"/>
  <c r="K31" i="6"/>
  <c r="C6" i="8"/>
  <c r="C6" i="9" s="1"/>
  <c r="B5" i="10" s="1"/>
  <c r="C5" i="8"/>
  <c r="C5" i="9" s="1"/>
  <c r="B4" i="10" s="1"/>
  <c r="C4" i="8"/>
  <c r="C4" i="9" s="1"/>
  <c r="B3" i="10" s="1"/>
  <c r="D81" i="5" l="1"/>
  <c r="D19" i="10" l="1"/>
  <c r="C12" i="4"/>
  <c r="F12" i="4" s="1"/>
  <c r="Q10" i="16" l="1"/>
  <c r="Q8" i="16"/>
  <c r="Q6" i="16"/>
  <c r="D15" i="13" l="1"/>
  <c r="C48" i="8" l="1"/>
  <c r="B54" i="10"/>
  <c r="B52" i="10"/>
  <c r="B48" i="10"/>
  <c r="B46" i="10"/>
  <c r="C37" i="9"/>
  <c r="C35" i="9"/>
  <c r="C31" i="9"/>
  <c r="C29" i="9"/>
  <c r="C46" i="8"/>
  <c r="C42" i="8"/>
  <c r="C40" i="8"/>
  <c r="E28" i="1" l="1"/>
  <c r="E13" i="1"/>
  <c r="E45" i="5"/>
  <c r="D35" i="4"/>
  <c r="D37" i="4" s="1"/>
  <c r="D33" i="4"/>
  <c r="G12" i="9"/>
  <c r="G14" i="9" s="1"/>
  <c r="G13" i="9"/>
  <c r="D14" i="9"/>
  <c r="D17" i="9" s="1"/>
  <c r="D19" i="9" s="1"/>
  <c r="D21" i="9" s="1"/>
  <c r="E14" i="9"/>
  <c r="F14" i="9"/>
  <c r="G15" i="9"/>
  <c r="E16" i="9"/>
  <c r="G16" i="9" s="1"/>
  <c r="E17" i="9"/>
  <c r="E19" i="9" s="1"/>
  <c r="E21" i="9" s="1"/>
  <c r="F17" i="9"/>
  <c r="F19" i="9" s="1"/>
  <c r="F21" i="9" s="1"/>
  <c r="E52" i="11"/>
  <c r="D52" i="11"/>
  <c r="E51" i="11"/>
  <c r="D51" i="11"/>
  <c r="E50" i="11"/>
  <c r="D50" i="11"/>
  <c r="E49" i="11"/>
  <c r="D49" i="11"/>
  <c r="E48" i="11"/>
  <c r="D48" i="11"/>
  <c r="E47" i="11"/>
  <c r="D47" i="11"/>
  <c r="E46" i="11"/>
  <c r="D46" i="11"/>
  <c r="E45" i="11"/>
  <c r="D45" i="11"/>
  <c r="E44" i="11"/>
  <c r="D44" i="11"/>
  <c r="E43" i="11"/>
  <c r="D43" i="11"/>
  <c r="E42" i="11"/>
  <c r="D42" i="11"/>
  <c r="E41" i="11"/>
  <c r="D41" i="11"/>
  <c r="E40" i="11"/>
  <c r="D40" i="11"/>
  <c r="E39" i="11"/>
  <c r="D39" i="11"/>
  <c r="E38" i="11"/>
  <c r="D38" i="11"/>
  <c r="E37" i="11"/>
  <c r="D37" i="11"/>
  <c r="E36" i="11"/>
  <c r="D36" i="11"/>
  <c r="E35" i="11"/>
  <c r="D35" i="11"/>
  <c r="E34" i="11"/>
  <c r="D34" i="11"/>
  <c r="E33" i="11"/>
  <c r="D33" i="11"/>
  <c r="E32" i="11"/>
  <c r="D32" i="11"/>
  <c r="D55" i="1" s="1"/>
  <c r="E31" i="11"/>
  <c r="D31" i="11"/>
  <c r="E30" i="11"/>
  <c r="D30" i="11"/>
  <c r="E29" i="11"/>
  <c r="D29" i="11"/>
  <c r="E28" i="11"/>
  <c r="E50" i="1" s="1"/>
  <c r="D28" i="11"/>
  <c r="E27" i="11"/>
  <c r="D27" i="11"/>
  <c r="E26" i="11"/>
  <c r="D26" i="11"/>
  <c r="E25" i="11"/>
  <c r="D25" i="11"/>
  <c r="E24" i="11"/>
  <c r="D24" i="11"/>
  <c r="E23" i="11"/>
  <c r="D23" i="11"/>
  <c r="E22" i="11"/>
  <c r="D22" i="11"/>
  <c r="E21" i="11"/>
  <c r="D21" i="11"/>
  <c r="E20" i="11"/>
  <c r="D20" i="11"/>
  <c r="E19" i="11"/>
  <c r="D19" i="11"/>
  <c r="E18" i="11"/>
  <c r="D18" i="11"/>
  <c r="E17" i="11"/>
  <c r="D17" i="11"/>
  <c r="E16" i="11"/>
  <c r="D16" i="11"/>
  <c r="E15" i="11"/>
  <c r="D15" i="11"/>
  <c r="E14" i="11"/>
  <c r="D14" i="11"/>
  <c r="E13" i="11"/>
  <c r="D13" i="11"/>
  <c r="E12" i="11"/>
  <c r="D12" i="11"/>
  <c r="E11" i="11"/>
  <c r="D11" i="11"/>
  <c r="E10" i="11"/>
  <c r="D10" i="11"/>
  <c r="E9" i="11"/>
  <c r="D9" i="11"/>
  <c r="E8" i="11"/>
  <c r="D8" i="11"/>
  <c r="E7" i="11"/>
  <c r="G4" i="13" s="1"/>
  <c r="D7" i="11"/>
  <c r="E6" i="11"/>
  <c r="D6" i="11"/>
  <c r="E5" i="11"/>
  <c r="D5" i="11"/>
  <c r="E4" i="11"/>
  <c r="D4" i="11"/>
  <c r="E3" i="11"/>
  <c r="D3" i="11"/>
  <c r="C69" i="5"/>
  <c r="G17" i="9" l="1"/>
  <c r="G19" i="9" s="1"/>
  <c r="G21" i="9" s="1"/>
  <c r="D9" i="1"/>
  <c r="D14" i="10"/>
  <c r="G32" i="6" l="1"/>
  <c r="G33" i="6"/>
  <c r="J8" i="16" s="1"/>
  <c r="F24" i="9" l="1"/>
  <c r="D24" i="9"/>
  <c r="L13" i="16" l="1"/>
  <c r="J10" i="16"/>
  <c r="I9" i="16"/>
  <c r="G9" i="16"/>
  <c r="I7" i="16"/>
  <c r="G7" i="16"/>
  <c r="D18" i="4" l="1"/>
  <c r="D53" i="11"/>
  <c r="D61" i="11" s="1"/>
  <c r="D3" i="15"/>
  <c r="D81" i="1" l="1"/>
  <c r="C17" i="4" s="1"/>
  <c r="C14" i="10" l="1"/>
  <c r="F17" i="4"/>
  <c r="K13" i="16"/>
  <c r="M13" i="16" s="1"/>
  <c r="O12" i="16"/>
  <c r="L12" i="16"/>
  <c r="O10" i="16"/>
  <c r="O9" i="16"/>
  <c r="O8" i="16"/>
  <c r="O6" i="16"/>
  <c r="O5" i="16"/>
  <c r="O4" i="16"/>
  <c r="O3" i="16"/>
  <c r="B3" i="16"/>
  <c r="B4" i="16" s="1"/>
  <c r="B5" i="16" s="1"/>
  <c r="B6" i="16" s="1"/>
  <c r="B7" i="16" s="1"/>
  <c r="B8" i="16" s="1"/>
  <c r="B9" i="16" s="1"/>
  <c r="B10" i="16" s="1"/>
  <c r="B11" i="16" s="1"/>
  <c r="B12" i="16" s="1"/>
  <c r="K12" i="16" l="1"/>
  <c r="M12" i="16" s="1"/>
  <c r="O11" i="16"/>
  <c r="O7" i="16"/>
  <c r="D22" i="5" l="1"/>
  <c r="D31" i="5" s="1"/>
  <c r="D41" i="5" s="1"/>
  <c r="D54" i="5" s="1"/>
  <c r="D67" i="5" s="1"/>
  <c r="D77" i="5" s="1"/>
  <c r="D86" i="5" s="1"/>
  <c r="C22" i="5"/>
  <c r="C31" i="5" s="1"/>
  <c r="C41" i="5" s="1"/>
  <c r="C54" i="5" s="1"/>
  <c r="C67" i="5" s="1"/>
  <c r="C77" i="5" s="1"/>
  <c r="C86" i="5" s="1"/>
  <c r="D36" i="5"/>
  <c r="G16" i="6" s="1"/>
  <c r="D22" i="4" l="1"/>
  <c r="C22" i="4"/>
  <c r="D72" i="5" l="1"/>
  <c r="E39" i="1" l="1"/>
  <c r="C39" i="1"/>
  <c r="E53" i="11"/>
  <c r="E57" i="11" l="1"/>
  <c r="E61" i="11"/>
  <c r="F32" i="6"/>
  <c r="K32" i="6" s="1"/>
  <c r="D79" i="1"/>
  <c r="D57" i="11"/>
  <c r="I32" i="6" l="1"/>
  <c r="E35" i="1"/>
  <c r="E33" i="1"/>
  <c r="E32" i="1"/>
  <c r="E31" i="1"/>
  <c r="D12" i="13"/>
  <c r="E8" i="12"/>
  <c r="D8" i="12"/>
  <c r="F15" i="11" l="1"/>
  <c r="D16" i="13"/>
  <c r="C8" i="14"/>
  <c r="C9" i="14" s="1"/>
  <c r="B8" i="14"/>
  <c r="B9" i="14" s="1"/>
  <c r="C51" i="8" l="1"/>
  <c r="C40" i="9" s="1"/>
  <c r="B57" i="10" s="1"/>
  <c r="D62" i="5"/>
  <c r="G30" i="6" s="1"/>
  <c r="D16" i="5"/>
  <c r="D12" i="5"/>
  <c r="J5" i="16" l="1"/>
  <c r="I4" i="16"/>
  <c r="D18" i="5"/>
  <c r="D27" i="5"/>
  <c r="D80" i="1" l="1"/>
  <c r="E68" i="1"/>
  <c r="D78" i="1"/>
  <c r="E29" i="1"/>
  <c r="E12" i="1" l="1"/>
  <c r="C60" i="5" s="1"/>
  <c r="E60" i="5" s="1"/>
  <c r="D60" i="1"/>
  <c r="D59" i="1"/>
  <c r="C34" i="5" s="1"/>
  <c r="E23" i="1"/>
  <c r="E24" i="1"/>
  <c r="E25" i="1"/>
  <c r="E26" i="1"/>
  <c r="E27" i="1"/>
  <c r="E30" i="1"/>
  <c r="C70" i="5" s="1"/>
  <c r="E70" i="5" s="1"/>
  <c r="C36" i="5" l="1"/>
  <c r="F16" i="6" s="1"/>
  <c r="K16" i="6" s="1"/>
  <c r="E34" i="5"/>
  <c r="C62" i="5"/>
  <c r="F30" i="6" s="1"/>
  <c r="K30" i="6" s="1"/>
  <c r="C16" i="4"/>
  <c r="F16" i="4" s="1"/>
  <c r="H5" i="16" l="1"/>
  <c r="G4" i="16"/>
  <c r="F33" i="6"/>
  <c r="C72" i="5"/>
  <c r="I16" i="6"/>
  <c r="C22" i="10" s="1"/>
  <c r="C36" i="10"/>
  <c r="I30" i="6"/>
  <c r="E54" i="11"/>
  <c r="C14" i="4"/>
  <c r="F14" i="4" s="1"/>
  <c r="C19" i="10" l="1"/>
  <c r="K33" i="6"/>
  <c r="D41" i="1"/>
  <c r="D42" i="1"/>
  <c r="D43" i="1"/>
  <c r="D44" i="1"/>
  <c r="D45" i="1"/>
  <c r="D52" i="1"/>
  <c r="D77" i="1"/>
  <c r="D76" i="1"/>
  <c r="D75" i="1"/>
  <c r="E74" i="1"/>
  <c r="E73" i="1"/>
  <c r="D72" i="1"/>
  <c r="D71" i="1"/>
  <c r="D70" i="1"/>
  <c r="C11" i="4" s="1"/>
  <c r="F11" i="4" s="1"/>
  <c r="D66" i="1"/>
  <c r="D65" i="1"/>
  <c r="D64" i="1"/>
  <c r="D63" i="1"/>
  <c r="D62" i="1"/>
  <c r="E57" i="1"/>
  <c r="C80" i="5" s="1"/>
  <c r="E80" i="5" s="1"/>
  <c r="D54" i="1"/>
  <c r="E49" i="1"/>
  <c r="E48" i="1"/>
  <c r="E47" i="1"/>
  <c r="E46" i="1"/>
  <c r="E38" i="1"/>
  <c r="E37" i="1"/>
  <c r="C12" i="13"/>
  <c r="E20" i="1"/>
  <c r="E18" i="1"/>
  <c r="E17" i="1"/>
  <c r="C81" i="5" s="1"/>
  <c r="E81" i="5" s="1"/>
  <c r="E16" i="1"/>
  <c r="E15" i="1"/>
  <c r="E10" i="1"/>
  <c r="E13" i="13" l="1"/>
  <c r="E14" i="13" s="1"/>
  <c r="D82" i="1"/>
  <c r="C15" i="5"/>
  <c r="C15" i="4"/>
  <c r="F15" i="4" s="1"/>
  <c r="E7" i="1"/>
  <c r="E82" i="1" s="1"/>
  <c r="C24" i="5" l="1"/>
  <c r="E24" i="5" s="1"/>
  <c r="C13" i="4"/>
  <c r="F13" i="4" s="1"/>
  <c r="C58" i="5"/>
  <c r="G16" i="8"/>
  <c r="I8" i="16" s="1"/>
  <c r="D13" i="10"/>
  <c r="C13" i="10"/>
  <c r="C32" i="10"/>
  <c r="D32" i="10"/>
  <c r="C18" i="4"/>
  <c r="D9" i="7"/>
  <c r="F9" i="7"/>
  <c r="D13" i="7"/>
  <c r="D15" i="7" s="1"/>
  <c r="F23" i="6" s="1"/>
  <c r="K23" i="6" s="1"/>
  <c r="F13" i="7"/>
  <c r="F15" i="7" s="1"/>
  <c r="G23" i="6" s="1"/>
  <c r="C15" i="7"/>
  <c r="E15" i="7"/>
  <c r="D23" i="7"/>
  <c r="D25" i="7" s="1"/>
  <c r="F23" i="7"/>
  <c r="F25" i="7" s="1"/>
  <c r="C25" i="7"/>
  <c r="C38" i="4" s="1"/>
  <c r="C49" i="4" s="1"/>
  <c r="C52" i="4" s="1"/>
  <c r="E25" i="7"/>
  <c r="C87" i="5"/>
  <c r="C79" i="5"/>
  <c r="C25" i="5"/>
  <c r="C14" i="5"/>
  <c r="C16" i="5" s="1"/>
  <c r="D89" i="5"/>
  <c r="G35" i="6" s="1"/>
  <c r="D82" i="5"/>
  <c r="G34" i="6" s="1"/>
  <c r="D58" i="5"/>
  <c r="G15" i="6"/>
  <c r="D40" i="10" s="1"/>
  <c r="G14" i="6"/>
  <c r="C35" i="4"/>
  <c r="G13" i="8"/>
  <c r="F13" i="8"/>
  <c r="H10" i="16" s="1"/>
  <c r="C89" i="5" l="1"/>
  <c r="F35" i="6" s="1"/>
  <c r="K35" i="6" s="1"/>
  <c r="E87" i="5"/>
  <c r="C82" i="5"/>
  <c r="E79" i="5"/>
  <c r="J7" i="16"/>
  <c r="L7" i="16" s="1"/>
  <c r="I23" i="6"/>
  <c r="H8" i="16"/>
  <c r="L8" i="16"/>
  <c r="I33" i="6"/>
  <c r="F16" i="8"/>
  <c r="G36" i="6"/>
  <c r="G17" i="6"/>
  <c r="C12" i="5"/>
  <c r="C18" i="5" s="1"/>
  <c r="F14" i="6" s="1"/>
  <c r="C27" i="5"/>
  <c r="F15" i="6" s="1"/>
  <c r="K15" i="6" s="1"/>
  <c r="C44" i="5"/>
  <c r="E44" i="5" s="1"/>
  <c r="G17" i="8"/>
  <c r="G19" i="8" s="1"/>
  <c r="K16" i="8" s="1"/>
  <c r="D38" i="10"/>
  <c r="F34" i="6"/>
  <c r="D38" i="4"/>
  <c r="I35" i="6" l="1"/>
  <c r="C21" i="10"/>
  <c r="C20" i="10"/>
  <c r="K34" i="6"/>
  <c r="G8" i="16"/>
  <c r="K8" i="16" s="1"/>
  <c r="M8" i="16" s="1"/>
  <c r="I15" i="6"/>
  <c r="C40" i="10"/>
  <c r="I34" i="6"/>
  <c r="I3" i="16"/>
  <c r="G19" i="6"/>
  <c r="H7" i="16"/>
  <c r="C23" i="10"/>
  <c r="I11" i="16"/>
  <c r="I5" i="16"/>
  <c r="L5" i="16" s="1"/>
  <c r="G38" i="6"/>
  <c r="J3" i="16"/>
  <c r="J9" i="16" s="1"/>
  <c r="L9" i="16" s="1"/>
  <c r="I14" i="6"/>
  <c r="F36" i="6"/>
  <c r="D11" i="10"/>
  <c r="D16" i="10" s="1"/>
  <c r="D24" i="10" s="1"/>
  <c r="D26" i="10" s="1"/>
  <c r="D39" i="10" s="1"/>
  <c r="D41" i="10" s="1"/>
  <c r="G41" i="10" s="1"/>
  <c r="F17" i="6"/>
  <c r="F17" i="8"/>
  <c r="F19" i="8" s="1"/>
  <c r="F82" i="1"/>
  <c r="C38" i="10"/>
  <c r="G25" i="8"/>
  <c r="D31" i="4" s="1"/>
  <c r="C33" i="4"/>
  <c r="C37" i="4" s="1"/>
  <c r="D49" i="4"/>
  <c r="D52" i="4" s="1"/>
  <c r="J16" i="8" l="1"/>
  <c r="M19" i="8"/>
  <c r="K36" i="6"/>
  <c r="J11" i="16"/>
  <c r="K7" i="16"/>
  <c r="M7" i="16" s="1"/>
  <c r="G3" i="16"/>
  <c r="F19" i="6"/>
  <c r="K19" i="6" s="1"/>
  <c r="I10" i="16"/>
  <c r="L10" i="16" s="1"/>
  <c r="I6" i="16"/>
  <c r="L3" i="16"/>
  <c r="G11" i="16"/>
  <c r="G5" i="16"/>
  <c r="K5" i="16" s="1"/>
  <c r="M5" i="16" s="1"/>
  <c r="F38" i="6"/>
  <c r="H3" i="16"/>
  <c r="K3" i="16" s="1"/>
  <c r="C11" i="10"/>
  <c r="C16" i="10" s="1"/>
  <c r="C24" i="10" s="1"/>
  <c r="C26" i="10" s="1"/>
  <c r="C39" i="10" s="1"/>
  <c r="D24" i="4"/>
  <c r="G34" i="8" s="1"/>
  <c r="G31" i="8"/>
  <c r="F25" i="8"/>
  <c r="J36" i="6" l="1"/>
  <c r="H11" i="16"/>
  <c r="J26" i="8"/>
  <c r="E22" i="9"/>
  <c r="G22" i="9" s="1"/>
  <c r="M3" i="16"/>
  <c r="H9" i="16"/>
  <c r="K9" i="16" s="1"/>
  <c r="M9" i="16" s="1"/>
  <c r="G10" i="16"/>
  <c r="K10" i="16" s="1"/>
  <c r="M10" i="16" s="1"/>
  <c r="G6" i="16"/>
  <c r="D43" i="4"/>
  <c r="D45" i="4" s="1"/>
  <c r="F31" i="8"/>
  <c r="C31" i="4"/>
  <c r="C24" i="4" s="1"/>
  <c r="F34" i="8" s="1"/>
  <c r="G24" i="9" l="1"/>
  <c r="E24" i="9"/>
  <c r="D25" i="4"/>
  <c r="G35" i="8" s="1"/>
  <c r="C41" i="10"/>
  <c r="F41" i="10" s="1"/>
  <c r="D46" i="5"/>
  <c r="G24" i="6" s="1"/>
  <c r="G25" i="6" s="1"/>
  <c r="J6" i="16" s="1"/>
  <c r="C43" i="5"/>
  <c r="E43" i="5" s="1"/>
  <c r="C43" i="4"/>
  <c r="C45" i="4" s="1"/>
  <c r="J4" i="16" l="1"/>
  <c r="L4" i="16" s="1"/>
  <c r="G40" i="6"/>
  <c r="K41" i="6" s="1"/>
  <c r="L11" i="16"/>
  <c r="L6" i="16"/>
  <c r="C46" i="5"/>
  <c r="C25" i="4"/>
  <c r="F35" i="8" s="1"/>
  <c r="F24" i="6" l="1"/>
  <c r="E46" i="5"/>
  <c r="I24" i="6" l="1"/>
  <c r="K24" i="6"/>
  <c r="F25" i="6"/>
  <c r="F40" i="6"/>
  <c r="K11" i="16"/>
  <c r="M11" i="16" s="1"/>
  <c r="H6" i="16"/>
  <c r="K6" i="16" s="1"/>
  <c r="M6" i="16" s="1"/>
  <c r="H4" i="16" l="1"/>
  <c r="K4" i="16" s="1"/>
  <c r="M4" i="16" s="1"/>
  <c r="K25" i="6"/>
  <c r="J41" i="6"/>
</calcChain>
</file>

<file path=xl/sharedStrings.xml><?xml version="1.0" encoding="utf-8"?>
<sst xmlns="http://schemas.openxmlformats.org/spreadsheetml/2006/main" count="612" uniqueCount="425">
  <si>
    <t xml:space="preserve">Paticulars </t>
  </si>
  <si>
    <t>Debit</t>
  </si>
  <si>
    <t>Credit</t>
  </si>
  <si>
    <t>Consolidated Interiors Limited</t>
  </si>
  <si>
    <t>Grand Total</t>
  </si>
  <si>
    <t>Notes Forming Part Of The Financial Statements</t>
  </si>
  <si>
    <t>Other Income</t>
  </si>
  <si>
    <t>Particulars</t>
  </si>
  <si>
    <t>Total</t>
  </si>
  <si>
    <t>In Rs.</t>
  </si>
  <si>
    <t>Other Expenses</t>
  </si>
  <si>
    <t>Payment to Auditors:</t>
  </si>
  <si>
    <t xml:space="preserve">            Statutory Audit Fee</t>
  </si>
  <si>
    <t xml:space="preserve">           Taxation &amp; other matters </t>
  </si>
  <si>
    <t>Bank Charges</t>
  </si>
  <si>
    <t>Professional Fees</t>
  </si>
  <si>
    <t>Rates &amp; Taxes</t>
  </si>
  <si>
    <t>Earnings per Share</t>
  </si>
  <si>
    <t>The earnings and weighted average number of equity shares used in the calculation of basic earnings per share are as follows.</t>
  </si>
  <si>
    <t>Number of equity shares of Rs. 10 each outstanding at the beginning of the year</t>
  </si>
  <si>
    <t>Add : Number of shares issued during the year</t>
  </si>
  <si>
    <t>(a) Number of equity Shares of Rs. 10 each outstanding at the end of the year</t>
  </si>
  <si>
    <t>(b) Weighted Average number of Equity Shares</t>
  </si>
  <si>
    <t>The earnings and weighted average number of equity shares used in the calculation of diluted earnings per share are as follows:</t>
  </si>
  <si>
    <t>Adjustments</t>
  </si>
  <si>
    <t>The weighted average number of equity shares for the purposes of diluted earnings per share reconciles to the weighted average number of equity shares used in the calculation of basic earnings per share as follows:</t>
  </si>
  <si>
    <t>Weighted average number of equity shares used in the calculation of basic earnings per share</t>
  </si>
  <si>
    <t xml:space="preserve">Shares deemed to be issued for no consideration in respect of </t>
  </si>
  <si>
    <t xml:space="preserve"> - employee options</t>
  </si>
  <si>
    <t>Weighted average number of equity shares used in the calculation of diluted earnings per share</t>
  </si>
  <si>
    <t>Note 6</t>
  </si>
  <si>
    <t>Loans &amp; Advances</t>
  </si>
  <si>
    <t>Advance to Related Parties</t>
  </si>
  <si>
    <t>Note 7</t>
  </si>
  <si>
    <t>Note 8</t>
  </si>
  <si>
    <t>Note 9</t>
  </si>
  <si>
    <t xml:space="preserve">Trade Receivables </t>
  </si>
  <si>
    <t>Note 10</t>
  </si>
  <si>
    <t>Cash &amp; Cash Equivalents</t>
  </si>
  <si>
    <t>Cash on hand</t>
  </si>
  <si>
    <t>Note 11</t>
  </si>
  <si>
    <t>Note 13</t>
  </si>
  <si>
    <t>Other equity</t>
  </si>
  <si>
    <t>Retained earnings</t>
  </si>
  <si>
    <t>Capital Reserve</t>
  </si>
  <si>
    <t>Note 14</t>
  </si>
  <si>
    <t>Financial Liabilities - Borrowings</t>
  </si>
  <si>
    <t>Non-Current</t>
  </si>
  <si>
    <t>Unsecured Loan From Holding Company</t>
  </si>
  <si>
    <t>(Repayment terms - Not specified, carrying Nil rate of interest)</t>
  </si>
  <si>
    <t>Trade Payables</t>
  </si>
  <si>
    <t>Other Current Financial Liabilities</t>
  </si>
  <si>
    <t>Employee Related Liabilities</t>
  </si>
  <si>
    <t>Other Current Liabilities</t>
  </si>
  <si>
    <t>Note</t>
  </si>
  <si>
    <t>I.</t>
  </si>
  <si>
    <t>ASSETS</t>
  </si>
  <si>
    <t>(a)</t>
  </si>
  <si>
    <t>(b)</t>
  </si>
  <si>
    <t>Current Assets</t>
  </si>
  <si>
    <t>(a) Financial Assets</t>
  </si>
  <si>
    <t xml:space="preserve">     (ii) Cash &amp; Cash Equivalents</t>
  </si>
  <si>
    <t>Total current assets</t>
  </si>
  <si>
    <t>TOTAL ASSETS</t>
  </si>
  <si>
    <t>II.</t>
  </si>
  <si>
    <t>EQUITY AND LIABILITIES</t>
  </si>
  <si>
    <t>EQUITY</t>
  </si>
  <si>
    <t>(a) Equity Share Capital</t>
  </si>
  <si>
    <t>(b) Other Equity</t>
  </si>
  <si>
    <t>LIABILITIES</t>
  </si>
  <si>
    <t>(a) Financial Liabilities</t>
  </si>
  <si>
    <t xml:space="preserve">     (i) Borrowings</t>
  </si>
  <si>
    <t>Current liabilities</t>
  </si>
  <si>
    <t>(b) Other current liabilities</t>
  </si>
  <si>
    <t>Total current liabilities</t>
  </si>
  <si>
    <t>Total Liabilities</t>
  </si>
  <si>
    <t>TOTAL EQUITY AND LIABILITIES</t>
  </si>
  <si>
    <t>See accompanying notes forming part of the financial statements</t>
  </si>
  <si>
    <t>In terms of our report attached</t>
  </si>
  <si>
    <t xml:space="preserve">For and on behalf of the Board of Directors
</t>
  </si>
  <si>
    <t>Chartered Accountants</t>
  </si>
  <si>
    <t>of Consolidated Interiors Limited</t>
  </si>
  <si>
    <t>R Sarabeswar</t>
  </si>
  <si>
    <t>S Sivaramakrishnan</t>
  </si>
  <si>
    <t>Partner</t>
  </si>
  <si>
    <t>Director</t>
  </si>
  <si>
    <t>DIN : 00435318</t>
  </si>
  <si>
    <t>DIN : 00431791</t>
  </si>
  <si>
    <t>Place : Chennai</t>
  </si>
  <si>
    <t>Consolidated Construction Consortium Ltd</t>
  </si>
  <si>
    <t>Nos.</t>
  </si>
  <si>
    <t>%</t>
  </si>
  <si>
    <t>Name of the Shareholder</t>
  </si>
  <si>
    <t>Shares in the company held by shareholder holding more than 5 percent</t>
  </si>
  <si>
    <t>At the end of the year</t>
  </si>
  <si>
    <t>Issued during the year</t>
  </si>
  <si>
    <t>At the beginning of the year</t>
  </si>
  <si>
    <t>Equity Shares of Rs. 10 each fully paid up</t>
  </si>
  <si>
    <t>No of Shares</t>
  </si>
  <si>
    <t>Reconciliation of the shares outstanding at the beginning and at the end of the reporting year</t>
  </si>
  <si>
    <t>Equity Shares of Rs. 10/- each</t>
  </si>
  <si>
    <t>Issued, subscribed and fully paid</t>
  </si>
  <si>
    <t>Authorized :</t>
  </si>
  <si>
    <t>No of shares</t>
  </si>
  <si>
    <t>Equity Share Capital</t>
  </si>
  <si>
    <t>Note 12</t>
  </si>
  <si>
    <t xml:space="preserve">Note </t>
  </si>
  <si>
    <t>I</t>
  </si>
  <si>
    <t>Revenue From Operations</t>
  </si>
  <si>
    <t>II</t>
  </si>
  <si>
    <t>III</t>
  </si>
  <si>
    <t>IV</t>
  </si>
  <si>
    <t>Expenses</t>
  </si>
  <si>
    <t>Total expenses (IV)</t>
  </si>
  <si>
    <t>V</t>
  </si>
  <si>
    <t>VI</t>
  </si>
  <si>
    <t>Tax expense:</t>
  </si>
  <si>
    <t>(1) Current tax</t>
  </si>
  <si>
    <t>(2) Deferred tax</t>
  </si>
  <si>
    <t>VII</t>
  </si>
  <si>
    <t>(A)</t>
  </si>
  <si>
    <t>VIII</t>
  </si>
  <si>
    <t>Other Comprehensive Income</t>
  </si>
  <si>
    <t>(B)</t>
  </si>
  <si>
    <t>Items that will not be reclassified to profit or loss</t>
  </si>
  <si>
    <t>Items that will be reclassified to profit or loss</t>
  </si>
  <si>
    <t>IX</t>
  </si>
  <si>
    <t>Total Comprehensive Income for the year (VII+VIII)</t>
  </si>
  <si>
    <t>(A + B)</t>
  </si>
  <si>
    <t>X</t>
  </si>
  <si>
    <t>Earnings Per Equity Share in Rs (Nominal value per share Rs. 10)</t>
  </si>
  <si>
    <t>(1) Basic</t>
  </si>
  <si>
    <t>(2) Diluted</t>
  </si>
  <si>
    <t>General Reserve</t>
  </si>
  <si>
    <t>Profit &amp; Loss Account</t>
  </si>
  <si>
    <t>Secured Loan From Cccl</t>
  </si>
  <si>
    <t>Salaries Payable (Cy)</t>
  </si>
  <si>
    <t>Provision For Bonus –Staff (Cy)</t>
  </si>
  <si>
    <t>Liabilities For Expenses</t>
  </si>
  <si>
    <t>Tds Consultancy</t>
  </si>
  <si>
    <t>Pf Employees Contribution O&amp;S (Cy)</t>
  </si>
  <si>
    <t>Service Tax Payable</t>
  </si>
  <si>
    <t>Asa &amp; Associates Llp</t>
  </si>
  <si>
    <t>Cccl Pearl City Food Port Sez Ltd</t>
  </si>
  <si>
    <t>Cccl Infrastructure Limited</t>
  </si>
  <si>
    <t>C.S.Anjaneyulu &amp; Co</t>
  </si>
  <si>
    <t>Grace Enterprises,</t>
  </si>
  <si>
    <t>Jayashree Glass</t>
  </si>
  <si>
    <t>P.R.V Enterprises</t>
  </si>
  <si>
    <t>Sri Ragavendra Timbers And Packing Industries,</t>
  </si>
  <si>
    <t>Zebro Officemate Pvt Ltd</t>
  </si>
  <si>
    <t>Ariam Door Controls</t>
  </si>
  <si>
    <t xml:space="preserve">Babulal Choudhary </t>
  </si>
  <si>
    <t>Gautam Detective And Security Services P.Ltd</t>
  </si>
  <si>
    <t>Royal   A To Z   Water Proofing Co</t>
  </si>
  <si>
    <t>Ramprakash$ Associates</t>
  </si>
  <si>
    <t>Provision For Taxes – 1999–2000</t>
  </si>
  <si>
    <t>Provision For Ecl (Indas)</t>
  </si>
  <si>
    <t>Buildings</t>
  </si>
  <si>
    <t>Electrical Installation</t>
  </si>
  <si>
    <t>Plant &amp; Machinery</t>
  </si>
  <si>
    <t>Furniture &amp; Fixtures</t>
  </si>
  <si>
    <t>Office Equipments</t>
  </si>
  <si>
    <t>Cum.Depn.– Buildings</t>
  </si>
  <si>
    <t>Cum.Depn.–Electrical Installation</t>
  </si>
  <si>
    <t>Cum.Depn.–Plant &amp; Machinery</t>
  </si>
  <si>
    <t>Cum.Depn. –Furniture &amp; Fixtures</t>
  </si>
  <si>
    <t>Cum.Depn. –Office Equipments</t>
  </si>
  <si>
    <t>Debtors</t>
  </si>
  <si>
    <t>Cash In Hand</t>
  </si>
  <si>
    <t>Bank Balances Interiors</t>
  </si>
  <si>
    <t>Advances For Site Expenses</t>
  </si>
  <si>
    <t>Sales Tax Deposits</t>
  </si>
  <si>
    <t>Sales Tax Advance Payment</t>
  </si>
  <si>
    <t>Tax Deducted By Clients</t>
  </si>
  <si>
    <t>Tax Deducted By Others</t>
  </si>
  <si>
    <t>Advance Payments Of Tax</t>
  </si>
  <si>
    <t>Audit Fees – Statutory Auditors</t>
  </si>
  <si>
    <t>Adjusted with P&amp;L</t>
  </si>
  <si>
    <t>Borrowings</t>
  </si>
  <si>
    <t xml:space="preserve">Share Capital </t>
  </si>
  <si>
    <t>Share Capital and Reserves</t>
  </si>
  <si>
    <t>Current Liabilities</t>
  </si>
  <si>
    <t>Provisions</t>
  </si>
  <si>
    <t>Fixed Assets</t>
  </si>
  <si>
    <t>Trade Receivables</t>
  </si>
  <si>
    <t>Cash and Bank balances</t>
  </si>
  <si>
    <t>Loans and Advances</t>
  </si>
  <si>
    <t>Advance to suppliers</t>
  </si>
  <si>
    <t>Direct and Indirect taxes receivables</t>
  </si>
  <si>
    <t>Retained Earnings</t>
  </si>
  <si>
    <t>Total Equity attributable to equity holders of the Company</t>
  </si>
  <si>
    <t>Other comprehensive income for the year, net of income tax</t>
  </si>
  <si>
    <t>Other Liabilities</t>
  </si>
  <si>
    <t>A.  Cash flow from operating activities</t>
  </si>
  <si>
    <t>Adjustment for:-</t>
  </si>
  <si>
    <t>Operating Profit before Working Capital Changes</t>
  </si>
  <si>
    <t>Working capital adjustments</t>
  </si>
  <si>
    <t>Increase/(decrease) in Trade Payables</t>
  </si>
  <si>
    <t>Increase/(decrease) in Other Current Liabilities</t>
  </si>
  <si>
    <t>Operating Profit after Working Capital Changes</t>
  </si>
  <si>
    <t>Income tax refund / (paid)</t>
  </si>
  <si>
    <t>Net cash flow (used in) operating activities</t>
  </si>
  <si>
    <t>B.  Cash flow from investing activities</t>
  </si>
  <si>
    <t>Net cash flow (used in) investing activities</t>
  </si>
  <si>
    <t>C.  Cash flow from financing activities</t>
  </si>
  <si>
    <t>Net (decrease)/increase in cash and cash equivalents (A+B+C)</t>
  </si>
  <si>
    <t>Cash and cash equivalents as at the beginning of the year</t>
  </si>
  <si>
    <t>For and on behalf of the Board of Directors</t>
  </si>
  <si>
    <t>Power/Electricity</t>
  </si>
  <si>
    <t>Salaries</t>
  </si>
  <si>
    <t>Pf Employer'S Contribution</t>
  </si>
  <si>
    <t>Pf Admn./Inspection Charges</t>
  </si>
  <si>
    <t>Other Staff Welfare Expenses</t>
  </si>
  <si>
    <t>Other Rates &amp; Taxes</t>
  </si>
  <si>
    <t>Local Conveyance</t>
  </si>
  <si>
    <t>Bank Charges</t>
  </si>
  <si>
    <t>SNo</t>
  </si>
  <si>
    <t>AcCode</t>
  </si>
  <si>
    <t>AccName</t>
  </si>
  <si>
    <t>Debit Balance</t>
  </si>
  <si>
    <t>Credit Balance</t>
  </si>
  <si>
    <t>Party Code</t>
  </si>
  <si>
    <t>Name</t>
  </si>
  <si>
    <t>INA00041</t>
  </si>
  <si>
    <t>INB0043</t>
  </si>
  <si>
    <t>ING00019</t>
  </si>
  <si>
    <t>INR00036</t>
  </si>
  <si>
    <t>INR00051</t>
  </si>
  <si>
    <t>Consultation Fee</t>
  </si>
  <si>
    <t>As per ERP TB</t>
  </si>
  <si>
    <t>Loans and advances - Financial assets</t>
  </si>
  <si>
    <t xml:space="preserve">     (i) Trade Receivables</t>
  </si>
  <si>
    <t>Note 5</t>
  </si>
  <si>
    <t>CIN - U74999TN2006PLC059568</t>
  </si>
  <si>
    <t>Interest Received – Others</t>
  </si>
  <si>
    <t>INR00068</t>
  </si>
  <si>
    <t>Ramakrishnan.N</t>
  </si>
  <si>
    <t>Unsecured</t>
  </si>
  <si>
    <t>Balances with Banks - Current Accounts</t>
  </si>
  <si>
    <t>Statutory Liabilities</t>
  </si>
  <si>
    <t xml:space="preserve">  - Trade Receivables</t>
  </si>
  <si>
    <t xml:space="preserve">  - Allowace for Doubtful receivables</t>
  </si>
  <si>
    <t>Considered Good                                              (A)</t>
  </si>
  <si>
    <t>Credit Impaired                                                 (B)</t>
  </si>
  <si>
    <t>Profit after Taxation</t>
  </si>
  <si>
    <t>Profit used in the calculation of basic earnings per share</t>
  </si>
  <si>
    <t>Profit used in the calculation of diluted earnings per share</t>
  </si>
  <si>
    <t>Basic profit/(Loss) per share (in Rs.)</t>
  </si>
  <si>
    <t>Diluted profit/(Loss) per share (in Rs.)</t>
  </si>
  <si>
    <t>Sale of Property Plant &amp; Equipment</t>
  </si>
  <si>
    <t>Unsecured, considered good</t>
  </si>
  <si>
    <t>Payable to Small and Micro enterprises</t>
  </si>
  <si>
    <t>Payable to Others</t>
  </si>
  <si>
    <t xml:space="preserve">     (iii) Loans and Advances</t>
  </si>
  <si>
    <t>Current</t>
  </si>
  <si>
    <t xml:space="preserve">     (iii) Other Financial Liabilities</t>
  </si>
  <si>
    <t>Profit / (Loss) before tax   (III-IV)</t>
  </si>
  <si>
    <t>Profit / (Loss) for the year (V - VI)</t>
  </si>
  <si>
    <t>Year ended March 31, 2020</t>
  </si>
  <si>
    <t>Year ended March 31, 2019</t>
  </si>
  <si>
    <t>Profit / (Loss) for the year attributable to owners of the company and used in calculation of EPS in Rs.</t>
  </si>
  <si>
    <t>Weighted average number of equity shares</t>
  </si>
  <si>
    <t>Basic (in Numbers)</t>
  </si>
  <si>
    <t>Diluted (in Numbers)</t>
  </si>
  <si>
    <t>Nominal value of shares (in Rupees)</t>
  </si>
  <si>
    <t>Earnings per share (in Rupees)</t>
  </si>
  <si>
    <t>Basic</t>
  </si>
  <si>
    <t>Diluted</t>
  </si>
  <si>
    <t>INC00003</t>
  </si>
  <si>
    <t>INC00008</t>
  </si>
  <si>
    <t>INC0010</t>
  </si>
  <si>
    <t>INC0042</t>
  </si>
  <si>
    <t>ING0057</t>
  </si>
  <si>
    <t>INJ0019</t>
  </si>
  <si>
    <t>INR0003</t>
  </si>
  <si>
    <t>INS0233</t>
  </si>
  <si>
    <t>INZ0003</t>
  </si>
  <si>
    <t/>
  </si>
  <si>
    <t>Share Capital</t>
  </si>
  <si>
    <t xml:space="preserve">Sundry Creditors For Suppliers      </t>
  </si>
  <si>
    <t>Sundry Creditors For Sub Contractors</t>
  </si>
  <si>
    <t>Consultation Fees – Others</t>
  </si>
  <si>
    <t>₹</t>
  </si>
  <si>
    <t>1)</t>
  </si>
  <si>
    <t>Write-off of tax credits</t>
  </si>
  <si>
    <t>Write-off of Tax Credits</t>
  </si>
  <si>
    <t>Provision for TDS Receivable</t>
  </si>
  <si>
    <t>Movement in short-term borrowings</t>
  </si>
  <si>
    <t xml:space="preserve">     (ii) Trade Payables</t>
  </si>
  <si>
    <t xml:space="preserve">         -Total outstanding dues of micro enterprise and small enterprises</t>
  </si>
  <si>
    <t xml:space="preserve">         -Total outstanding dues of creditors other than micro enterprises and small enterprises</t>
  </si>
  <si>
    <t>Net cash flow from / (used in) financing activities</t>
  </si>
  <si>
    <t>FY 2021-22</t>
  </si>
  <si>
    <t xml:space="preserve">PROVISION FOR TAX DEDUCTED </t>
  </si>
  <si>
    <t>As At 
31 March 2022</t>
  </si>
  <si>
    <t>For the Year ended March 31, 2022</t>
  </si>
  <si>
    <t>Accrued Expenses</t>
  </si>
  <si>
    <t>17.1 Basic Earnings per share</t>
  </si>
  <si>
    <t>17.2 Diluted Earnings per share</t>
  </si>
  <si>
    <t>Note 16</t>
  </si>
  <si>
    <t>FY22</t>
  </si>
  <si>
    <t>No</t>
  </si>
  <si>
    <t>List of Ratios</t>
  </si>
  <si>
    <t>Methodology</t>
  </si>
  <si>
    <t>Numerator</t>
  </si>
  <si>
    <t>Denominator</t>
  </si>
  <si>
    <t>Variation</t>
  </si>
  <si>
    <t>Formulas</t>
  </si>
  <si>
    <t>Ratio</t>
  </si>
  <si>
    <t>Remarks</t>
  </si>
  <si>
    <t xml:space="preserve"> Current Ratio,</t>
  </si>
  <si>
    <t>Current assets over current liabilities</t>
  </si>
  <si>
    <t xml:space="preserve">Current Assets </t>
  </si>
  <si>
    <t xml:space="preserve">Current Liabilities </t>
  </si>
  <si>
    <t>Current Assets/Current Liabilities</t>
  </si>
  <si>
    <t xml:space="preserve"> Debt-Equity Ratio,</t>
  </si>
  <si>
    <t>Debt over total shareholders' equity</t>
  </si>
  <si>
    <t xml:space="preserve">Total Debt </t>
  </si>
  <si>
    <t>Shareholders Equity</t>
  </si>
  <si>
    <t>Long Term   = (short term debt + long term debt + fixed payment obligations) / Shareholders’ Equity)</t>
  </si>
  <si>
    <t xml:space="preserve"> Debt Service Coverage Ratio,</t>
  </si>
  <si>
    <t>EBITDA over current debt</t>
  </si>
  <si>
    <t xml:space="preserve">Earnings available for Debt Services </t>
  </si>
  <si>
    <t xml:space="preserve">Debt Services </t>
  </si>
  <si>
    <t>Net Operations Income/Debt Service</t>
  </si>
  <si>
    <t>Return on Equity Ratio,</t>
  </si>
  <si>
    <t>PAT over total average equity</t>
  </si>
  <si>
    <t xml:space="preserve">Net Profits after Taxes </t>
  </si>
  <si>
    <t>Total Shareholders Funds</t>
  </si>
  <si>
    <t>Net Income/Shareholders Equity</t>
  </si>
  <si>
    <t>Trade Receivables turnover ratio,</t>
  </si>
  <si>
    <t>Revenue from operations over average trade receivables</t>
  </si>
  <si>
    <t>Revenue from Operations</t>
  </si>
  <si>
    <t>Average Trade Receivables</t>
  </si>
  <si>
    <t>Net Credit Sales / Average Accounts receivables</t>
  </si>
  <si>
    <t>Trade payables turnover ratio,</t>
  </si>
  <si>
    <t>Adjusted expenses over average trade payables</t>
  </si>
  <si>
    <t>Net Purchase of Services and other expenses</t>
  </si>
  <si>
    <t xml:space="preserve">Average Trade payables </t>
  </si>
  <si>
    <t>Net Credit Purchases/Average Accounts payables</t>
  </si>
  <si>
    <t>Net capital turnover ratio,</t>
  </si>
  <si>
    <t>Revenue from operations over average working capital</t>
  </si>
  <si>
    <t xml:space="preserve">Revenue </t>
  </si>
  <si>
    <t>Working capital</t>
  </si>
  <si>
    <t>Total Sales/Shareholders Equity</t>
  </si>
  <si>
    <t>Net profit ratio,</t>
  </si>
  <si>
    <t>Net profit over revenue</t>
  </si>
  <si>
    <t>Net Profit after Tax</t>
  </si>
  <si>
    <t>Revenue</t>
  </si>
  <si>
    <t>Net Profit after Tax/Net Sales</t>
  </si>
  <si>
    <t>Return on Capital employed,</t>
  </si>
  <si>
    <t>PBIT over capital employed</t>
  </si>
  <si>
    <t>Earnings before Interest and Taxes</t>
  </si>
  <si>
    <t>Capital employed</t>
  </si>
  <si>
    <t>Earning before interest and Tax (EBIT)/Capital Employed</t>
  </si>
  <si>
    <t>Return on investment.</t>
  </si>
  <si>
    <t xml:space="preserve">Un Quoted-Income generated from Investments </t>
  </si>
  <si>
    <t>Income generated from Investments</t>
  </si>
  <si>
    <t>Time weighted average Investments</t>
  </si>
  <si>
    <t>Net Profit / Cost of the Investment*100</t>
  </si>
  <si>
    <t xml:space="preserve">Quoted-Income generated from Investments </t>
  </si>
  <si>
    <t>Expected Credit Loss A/c            Dr.</t>
  </si>
  <si>
    <t xml:space="preserve">    To Provision For Ecl. (Indas) A/c</t>
  </si>
  <si>
    <t xml:space="preserve">Expected Credit Loss </t>
  </si>
  <si>
    <t>Increase/(decrease) in Trade Receivables</t>
  </si>
  <si>
    <t>NA</t>
  </si>
  <si>
    <t>Total Income (I + II)</t>
  </si>
  <si>
    <t>Provision for expected loss</t>
  </si>
  <si>
    <t>Cash and cash equivalents as at the end of the year -  Refer Note 6</t>
  </si>
  <si>
    <t>Profit/(loss) before tax</t>
  </si>
  <si>
    <t>Cash Loss</t>
  </si>
  <si>
    <t>FY 22</t>
  </si>
  <si>
    <t>FY 21</t>
  </si>
  <si>
    <t>Changes in accounting policy or prior period errors</t>
  </si>
  <si>
    <t>Profit/(Loss) for the year</t>
  </si>
  <si>
    <t>Balance as at April 01, 2021</t>
  </si>
  <si>
    <t>Restated balance as at April 01, 2021</t>
  </si>
  <si>
    <t>Profit /(Loss) for the year</t>
  </si>
  <si>
    <t>Balance as at March 31, 2022</t>
  </si>
  <si>
    <t>Balance as at April 01, 2022</t>
  </si>
  <si>
    <t>Restated balance as at April 01, 2022</t>
  </si>
  <si>
    <t>Balance as at March 31, 2023</t>
  </si>
  <si>
    <t>As at March 31, 2022</t>
  </si>
  <si>
    <t>As at March 31 , 2023</t>
  </si>
  <si>
    <t>Increase/(decrease) in Other Financial Liabilities</t>
  </si>
  <si>
    <t>Ramprakash$ associates</t>
  </si>
  <si>
    <t>CASH –IN–TRANSIT</t>
  </si>
  <si>
    <t>As At 
31 March 2023</t>
  </si>
  <si>
    <t>Statement of Changes In Equity for 31st March  2023</t>
  </si>
  <si>
    <t>For the Year ended March 31, 2023</t>
  </si>
  <si>
    <t>Trial Balance as at 31.03.2023</t>
  </si>
  <si>
    <t>Q4</t>
  </si>
  <si>
    <t>FY 2022-23</t>
  </si>
  <si>
    <t>As at Mar 31, 2023</t>
  </si>
  <si>
    <t xml:space="preserve">Increase/(decrease) in Other Current Assets </t>
  </si>
  <si>
    <t>For  ASA &amp; ASSOCIATES LLP</t>
  </si>
  <si>
    <t>Firm Registration No: 009571 N / N 500006</t>
  </si>
  <si>
    <t>Membership No : 202363</t>
  </si>
  <si>
    <t>G N Ramaswami</t>
  </si>
  <si>
    <t>Rupees in Lakhs</t>
  </si>
  <si>
    <t>Balance Sheet as at March 31 ,2023</t>
  </si>
  <si>
    <t>As At 
March 31, 2023</t>
  </si>
  <si>
    <t>As At 
March 31, 2022</t>
  </si>
  <si>
    <t>Statement of Profit and Loss for  March31 , 2023</t>
  </si>
  <si>
    <t>For the year ended 
 March 31, 2023</t>
  </si>
  <si>
    <t>For the year ended 
March 31,  2022</t>
  </si>
  <si>
    <t>For the year ended 
March 31 , 2023</t>
  </si>
  <si>
    <t>For the year ended 
March 31 , 2022</t>
  </si>
  <si>
    <t>Rs .in Laksh</t>
  </si>
  <si>
    <t>Retained earnings represent the amount of accumulated earnings of the Company.</t>
  </si>
  <si>
    <t>Write back of borrowings on account of Full and Final Settlement during earlier years.</t>
  </si>
  <si>
    <t>(a) The company has only one class of equity shares having a par value of Rs.10 per share.Each holder of equity shares is entitled to one vote per share.</t>
  </si>
  <si>
    <t>(c) In the event of liquidation of the company, the holders of equity shares will be entitled to receive remaining assets of the company, after distribution of all preferential amounts. The distribution will be in proportion to the number of equity shares held by the shareholders</t>
  </si>
  <si>
    <t>FY23</t>
  </si>
  <si>
    <t>(b) For the year ended 31st March, 2022, the Board of Directors has not proposed any dividend. (PY – Nil)</t>
  </si>
  <si>
    <r>
      <t xml:space="preserve">·         </t>
    </r>
    <r>
      <rPr>
        <b/>
        <sz val="10.5"/>
        <rFont val="Segoe UI"/>
        <family val="2"/>
      </rPr>
      <t>Retained Earnings</t>
    </r>
  </si>
  <si>
    <r>
      <t xml:space="preserve">·         </t>
    </r>
    <r>
      <rPr>
        <b/>
        <sz val="10.5"/>
        <rFont val="Segoe UI"/>
        <family val="2"/>
      </rPr>
      <t>Capital Reserve</t>
    </r>
  </si>
  <si>
    <t>Date :  April 27, 2023</t>
  </si>
  <si>
    <t xml:space="preserve">Regd. Office : 8/33, Padmavathiyar Road, Jeypore Colony, Gopalapuram, Chennai - 600086  </t>
  </si>
  <si>
    <t>Web: www.ccclindia.com       E-mail : secl@ccclindia.com</t>
  </si>
  <si>
    <t>Statement of Cash Flows for  March 31, 2023</t>
  </si>
  <si>
    <t xml:space="preserve"> 1- 26</t>
  </si>
  <si>
    <t>See accompanying notes forming part of the financial statements 1 - 26</t>
  </si>
  <si>
    <t>See accompanying notes forming part of the financial statements 1-26</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</si>
</sst>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 #,##0.00_ ;_ * \-#,##0.00_ ;_ * &quot;-&quot;??_ ;_ @_ "/>
    <numFmt numFmtId="164" formatCode="_(* #,##0_);_(* \(#,##0\);_(* &quot;-&quot;_);_(@_)"/>
    <numFmt numFmtId="165" formatCode="_(* #,##0.00_);_(* \(#,##0.00\);_(* &quot;-&quot;??_);_(@_)"/>
    <numFmt numFmtId="166" formatCode="_-* #,##0.00_-;\-* #,##0.00_-;_-* &quot;-&quot;??_-;_-@_-"/>
    <numFmt numFmtId="167" formatCode="_ * #,##0_ ;_ * \-#,##0_ ;_ * &quot;-&quot;??_ ;_ @_ "/>
    <numFmt numFmtId="168" formatCode="_(* #,##0_);_(* \(#,##0\);_(* &quot;-&quot;??_);_(@_)"/>
    <numFmt numFmtId="169" formatCode="_(* ###0_);_(* \(###0\);_(* &quot;-&quot;_);_(@_)"/>
    <numFmt numFmtId="170" formatCode="0_)"/>
    <numFmt numFmtId="171" formatCode="_(* #,##0_);_(* \(#,##0\);_(* \-_);_(@_)"/>
    <numFmt numFmtId="172" formatCode="_ &quot;Rs.&quot;* #,##0.00_ ;_ &quot;Rs.&quot;* \-#,##0.00_ ;_ &quot;Rs.&quot;* &quot;-&quot;??_ ;_ @_ "/>
    <numFmt numFmtId="173" formatCode="#,##0.00\ ;&quot; (&quot;#,##0.00\);&quot; -&quot;#\ ;@\ "/>
    <numFmt numFmtId="174" formatCode="[$-409]d\-mmm\-yy;@"/>
    <numFmt numFmtId="175" formatCode="0.00_)"/>
    <numFmt numFmtId="176" formatCode="_-* #,##0_-;\-* #,##0_-;_-* &quot;-&quot;??_-;_-@_-"/>
    <numFmt numFmtId="177" formatCode="[$-F800]dddd\,\ mmmm\ dd\,\ yyyy"/>
    <numFmt numFmtId="178" formatCode="mmmm\ dd\,\ yyyy"/>
    <numFmt numFmtId="179" formatCode="_(* #,##0.00_);_(* \(#,##0.00\);_(* &quot;-&quot;_);_(@_)"/>
    <numFmt numFmtId="180" formatCode="[$₹-861]#,##0"/>
    <numFmt numFmtId="181" formatCode="&quot;&quot;0.00"/>
    <numFmt numFmtId="182" formatCode="_([$€-2]* #,##0.00_);_([$€-2]* \(#,##0.00\);_([$€-2]* &quot;-&quot;??_)"/>
    <numFmt numFmtId="183" formatCode="_(* #,##0.000_);_(* \(#,##0.000\);_(* &quot;-&quot;??_);_(@_)"/>
    <numFmt numFmtId="184" formatCode="0.0"/>
    <numFmt numFmtId="185" formatCode="_ * #,##0.000_ ;_ * \-#,##0.000_ ;_ * &quot;-&quot;??_ ;_ @_ "/>
    <numFmt numFmtId="186" formatCode="0.00_);\(0.00\)"/>
    <numFmt numFmtId="187" formatCode="_ * #,##0.00000_ ;_ * \-#,##0.00000_ ;_ * &quot;-&quot;??_ ;_ @_ "/>
    <numFmt numFmtId="188" formatCode="_ * #,##0.0000000_ ;_ * \-#,##0.0000000_ ;_ * &quot;-&quot;??_ ;_ @_ "/>
  </numFmts>
  <fonts count="29" x14ac:knownFonts="1">
    <font>
      <sz val="11"/>
      <color theme="1"/>
      <name val="Calibri"/>
      <family val="2"/>
      <scheme val="minor"/>
    </font>
    <font>
      <sz val="10.5"/>
      <color theme="1"/>
      <name val="Segoe UI"/>
      <family val="2"/>
    </font>
    <font>
      <sz val="11"/>
      <color theme="1"/>
      <name val="Calibri"/>
      <family val="2"/>
      <scheme val="minor"/>
    </font>
    <font>
      <sz val="10"/>
      <name val="Arial"/>
      <family val="2"/>
    </font>
    <font>
      <sz val="11"/>
      <color indexed="8"/>
      <name val="Calibri"/>
      <family val="2"/>
    </font>
    <font>
      <sz val="12"/>
      <name val="Helv"/>
    </font>
    <font>
      <sz val="10"/>
      <name val="Trebuchet MS"/>
      <family val="2"/>
    </font>
    <font>
      <sz val="11"/>
      <color indexed="62"/>
      <name val="Calibri"/>
      <family val="2"/>
    </font>
    <font>
      <sz val="10"/>
      <name val="Comic Sans MS"/>
      <family val="4"/>
    </font>
    <font>
      <sz val="11"/>
      <color indexed="8"/>
      <name val="Garamond"/>
      <family val="2"/>
    </font>
    <font>
      <sz val="11"/>
      <name val="Times New Roman"/>
      <family val="1"/>
    </font>
    <font>
      <b/>
      <i/>
      <sz val="16"/>
      <name val="Helv"/>
    </font>
    <font>
      <sz val="10"/>
      <color rgb="FF000000"/>
      <name val="Times New Roman"/>
      <family val="1"/>
    </font>
    <font>
      <sz val="9"/>
      <name val="Comic Sans MS"/>
      <family val="4"/>
    </font>
    <font>
      <sz val="10"/>
      <name val="Helv"/>
      <family val="2"/>
    </font>
    <font>
      <b/>
      <sz val="10.5"/>
      <color rgb="FF000000"/>
      <name val="Segoe UI"/>
      <family val="2"/>
    </font>
    <font>
      <sz val="10.5"/>
      <color rgb="FF000000"/>
      <name val="Segoe UI"/>
      <family val="2"/>
    </font>
    <font>
      <b/>
      <sz val="18"/>
      <color theme="3"/>
      <name val="Cambria"/>
      <family val="2"/>
      <scheme val="major"/>
    </font>
    <font>
      <sz val="10"/>
      <color indexed="8"/>
      <name val="Arial"/>
      <family val="2"/>
    </font>
    <font>
      <sz val="11"/>
      <color indexed="8"/>
      <name val="Calibri"/>
      <family val="2"/>
      <charset val="1"/>
    </font>
    <font>
      <u/>
      <sz val="10"/>
      <color indexed="12"/>
      <name val="Arial"/>
      <family val="2"/>
    </font>
    <font>
      <sz val="10"/>
      <color theme="1"/>
      <name val="Arial"/>
      <family val="2"/>
    </font>
    <font>
      <sz val="11"/>
      <name val="Garamond"/>
      <family val="1"/>
    </font>
    <font>
      <b/>
      <sz val="11"/>
      <name val="Garamond"/>
      <family val="1"/>
    </font>
    <font>
      <b/>
      <sz val="11"/>
      <name val="Cambria"/>
      <family val="1"/>
      <scheme val="major"/>
    </font>
    <font>
      <sz val="11"/>
      <name val="Cambria"/>
      <family val="1"/>
      <scheme val="major"/>
    </font>
    <font>
      <sz val="10.5"/>
      <name val="Segoe UI"/>
      <family val="2"/>
    </font>
    <font>
      <b/>
      <sz val="10.5"/>
      <name val="Segoe UI"/>
      <family val="2"/>
    </font>
    <font>
      <i/>
      <sz val="10.5"/>
      <name val="Segoe UI"/>
      <family val="2"/>
    </font>
  </fonts>
  <fills count="5">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rgb="FFFFFF00"/>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thin">
        <color rgb="FF000000"/>
      </left>
      <right style="thin">
        <color rgb="FF000000"/>
      </right>
      <top/>
      <bottom/>
      <diagonal/>
    </border>
    <border>
      <left style="thick">
        <color indexed="64"/>
      </left>
      <right style="thick">
        <color indexed="64"/>
      </right>
      <top style="medium">
        <color indexed="64"/>
      </top>
      <bottom style="medium">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indexed="64"/>
      </top>
      <bottom style="thin">
        <color indexed="64"/>
      </bottom>
      <diagonal/>
    </border>
  </borders>
  <cellStyleXfs count="231">
    <xf numFmtId="0" fontId="0" fillId="0" borderId="0"/>
    <xf numFmtId="43" fontId="2" fillId="0" borderId="0" applyFont="0" applyFill="0" applyBorder="0" applyAlignment="0" applyProtection="0"/>
    <xf numFmtId="0" fontId="3" fillId="0" borderId="0" applyNumberFormat="0" applyFont="0" applyFill="0" applyBorder="0" applyAlignment="0" applyProtection="0">
      <alignment vertical="top"/>
    </xf>
    <xf numFmtId="0" fontId="4" fillId="0" borderId="0" applyFont="0" applyFill="0" applyBorder="0" applyAlignment="0" applyProtection="0"/>
    <xf numFmtId="0" fontId="5" fillId="0" borderId="0"/>
    <xf numFmtId="0" fontId="3" fillId="0" borderId="0"/>
    <xf numFmtId="0" fontId="3" fillId="0" borderId="20"/>
    <xf numFmtId="0" fontId="3" fillId="0" borderId="20"/>
    <xf numFmtId="0" fontId="3" fillId="0" borderId="20"/>
    <xf numFmtId="0" fontId="3" fillId="0" borderId="20"/>
    <xf numFmtId="0" fontId="3" fillId="0" borderId="20"/>
    <xf numFmtId="0" fontId="3" fillId="0" borderId="20"/>
    <xf numFmtId="0" fontId="3" fillId="0" borderId="20"/>
    <xf numFmtId="0" fontId="3" fillId="0" borderId="2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4"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6"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71" fontId="3" fillId="0" borderId="0" applyFill="0" applyBorder="0" applyAlignment="0" applyProtection="0"/>
    <xf numFmtId="164" fontId="4"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164" fontId="3" fillId="0" borderId="0" applyFont="0" applyFill="0" applyBorder="0" applyAlignment="0" applyProtection="0"/>
    <xf numFmtId="43" fontId="4" fillId="0" borderId="0" applyFont="0" applyFill="0" applyBorder="0" applyAlignment="0" applyProtection="0"/>
    <xf numFmtId="164" fontId="7"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8"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3" fillId="0" borderId="0" applyFont="0" applyFill="0" applyBorder="0" applyAlignment="0" applyProtection="0"/>
    <xf numFmtId="165" fontId="4" fillId="0" borderId="0" applyFont="0" applyFill="0" applyBorder="0" applyAlignment="0" applyProtection="0"/>
    <xf numFmtId="165" fontId="6" fillId="0" borderId="0" applyFont="0" applyFill="0" applyBorder="0" applyAlignment="0" applyProtection="0"/>
    <xf numFmtId="168" fontId="6"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4"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72" fontId="3" fillId="0" borderId="0" applyFont="0" applyFill="0" applyBorder="0" applyAlignment="0" applyProtection="0"/>
    <xf numFmtId="172"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3" fontId="4" fillId="0" borderId="0" applyFont="0" applyFill="0" applyBorder="0" applyAlignment="0" applyProtection="0"/>
    <xf numFmtId="165" fontId="3"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5" fontId="4"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165" fontId="4" fillId="0" borderId="0" applyFont="0" applyFill="0" applyBorder="0" applyAlignment="0" applyProtection="0"/>
    <xf numFmtId="173" fontId="3" fillId="0" borderId="0" applyFill="0" applyBorder="0" applyAlignment="0" applyProtection="0"/>
    <xf numFmtId="165" fontId="7"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165"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5" fontId="3" fillId="0" borderId="0" applyFont="0" applyFill="0" applyBorder="0" applyAlignment="0" applyProtection="0"/>
    <xf numFmtId="0" fontId="3" fillId="0" borderId="0" applyFont="0"/>
    <xf numFmtId="0" fontId="3" fillId="0" borderId="0" applyNumberFormat="0" applyFont="0" applyBorder="0" applyAlignment="0">
      <alignment horizontal="center"/>
    </xf>
    <xf numFmtId="0" fontId="3" fillId="0" borderId="0" applyNumberFormat="0" applyFont="0" applyBorder="0" applyAlignment="0">
      <alignment horizontal="center"/>
    </xf>
    <xf numFmtId="37" fontId="10" fillId="0" borderId="10" applyNumberFormat="0" applyFont="0" applyBorder="0" applyAlignment="0">
      <alignment horizontal="center"/>
    </xf>
    <xf numFmtId="174" fontId="3" fillId="0" borderId="0"/>
    <xf numFmtId="0" fontId="3" fillId="0" borderId="0"/>
    <xf numFmtId="175" fontId="11" fillId="0" borderId="0"/>
    <xf numFmtId="0" fontId="4" fillId="0" borderId="0"/>
    <xf numFmtId="0" fontId="3" fillId="0" borderId="0"/>
    <xf numFmtId="0" fontId="4" fillId="0" borderId="0"/>
    <xf numFmtId="0" fontId="4" fillId="0" borderId="0"/>
    <xf numFmtId="0" fontId="4" fillId="0" borderId="0"/>
    <xf numFmtId="0" fontId="4" fillId="0" borderId="0"/>
    <xf numFmtId="0" fontId="12" fillId="0" borderId="0"/>
    <xf numFmtId="0" fontId="3" fillId="0" borderId="0"/>
    <xf numFmtId="0" fontId="3" fillId="0" borderId="0"/>
    <xf numFmtId="0" fontId="4" fillId="0" borderId="0"/>
    <xf numFmtId="0" fontId="4" fillId="0" borderId="0"/>
    <xf numFmtId="0" fontId="3" fillId="0" borderId="0" applyNumberFormat="0" applyFont="0" applyFill="0" applyBorder="0" applyAlignment="0" applyProtection="0">
      <alignment vertical="top"/>
    </xf>
    <xf numFmtId="0" fontId="4" fillId="0" borderId="0"/>
    <xf numFmtId="0" fontId="13" fillId="0" borderId="0"/>
    <xf numFmtId="0" fontId="3" fillId="0" borderId="0"/>
    <xf numFmtId="0" fontId="3" fillId="0" borderId="0"/>
    <xf numFmtId="0" fontId="9" fillId="0" borderId="0"/>
    <xf numFmtId="0" fontId="4" fillId="0" borderId="0"/>
    <xf numFmtId="0" fontId="4" fillId="0" borderId="0"/>
    <xf numFmtId="0" fontId="4" fillId="0" borderId="0"/>
    <xf numFmtId="0" fontId="6" fillId="0" borderId="0"/>
    <xf numFmtId="0" fontId="4" fillId="0" borderId="0"/>
    <xf numFmtId="0" fontId="4" fillId="0" borderId="0"/>
    <xf numFmtId="0" fontId="3" fillId="0" borderId="0"/>
    <xf numFmtId="0" fontId="3" fillId="0" borderId="0"/>
    <xf numFmtId="0" fontId="3" fillId="0" borderId="0"/>
    <xf numFmtId="0" fontId="4" fillId="0" borderId="0"/>
    <xf numFmtId="0" fontId="4"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0" fontId="14" fillId="0" borderId="0"/>
    <xf numFmtId="0" fontId="3"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80" fontId="4" fillId="0" borderId="0" applyFont="0" applyFill="0" applyBorder="0" applyAlignment="0" applyProtection="0"/>
    <xf numFmtId="180" fontId="4" fillId="0" borderId="0" applyFont="0" applyFill="0" applyBorder="0" applyAlignment="0" applyProtection="0"/>
    <xf numFmtId="180" fontId="4" fillId="0" borderId="0" applyFont="0" applyFill="0" applyBorder="0" applyAlignment="0" applyProtection="0"/>
    <xf numFmtId="180" fontId="18" fillId="0" borderId="0" applyFont="0" applyFill="0" applyBorder="0" applyAlignment="0" applyProtection="0"/>
    <xf numFmtId="165" fontId="4"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2" fillId="0" borderId="0" applyFont="0" applyFill="0" applyBorder="0" applyAlignment="0" applyProtection="0"/>
    <xf numFmtId="168" fontId="4"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82" fontId="3" fillId="0" borderId="0" applyFont="0" applyFill="0" applyBorder="0" applyAlignment="0" applyProtection="0"/>
    <xf numFmtId="182" fontId="3"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165" fontId="18" fillId="0" borderId="0" applyFont="0" applyFill="0" applyBorder="0" applyAlignment="0" applyProtection="0"/>
    <xf numFmtId="169" fontId="4" fillId="0" borderId="0" applyFont="0" applyFill="0" applyBorder="0" applyAlignment="0" applyProtection="0"/>
    <xf numFmtId="0" fontId="19" fillId="0" borderId="0"/>
    <xf numFmtId="183" fontId="20" fillId="0" borderId="0" applyNumberFormat="0" applyFill="0" applyBorder="0" applyAlignment="0" applyProtection="0">
      <alignment vertical="top"/>
      <protection locked="0"/>
    </xf>
    <xf numFmtId="0" fontId="2" fillId="0" borderId="0"/>
    <xf numFmtId="183" fontId="2" fillId="0" borderId="0"/>
    <xf numFmtId="183" fontId="2" fillId="0" borderId="0"/>
    <xf numFmtId="183" fontId="2" fillId="0" borderId="0"/>
    <xf numFmtId="183" fontId="2" fillId="0" borderId="0"/>
    <xf numFmtId="184" fontId="2" fillId="0" borderId="0"/>
    <xf numFmtId="184" fontId="2" fillId="0" borderId="0"/>
    <xf numFmtId="0" fontId="2" fillId="0" borderId="0"/>
    <xf numFmtId="183" fontId="2" fillId="0" borderId="0"/>
    <xf numFmtId="0" fontId="3" fillId="0" borderId="0"/>
    <xf numFmtId="0" fontId="1" fillId="0" borderId="0"/>
    <xf numFmtId="0" fontId="21" fillId="0" borderId="0"/>
    <xf numFmtId="0" fontId="4" fillId="0" borderId="0"/>
    <xf numFmtId="0" fontId="4" fillId="0" borderId="0"/>
    <xf numFmtId="0" fontId="3" fillId="0" borderId="0"/>
    <xf numFmtId="0" fontId="21" fillId="0" borderId="0"/>
    <xf numFmtId="170" fontId="2" fillId="0" borderId="0"/>
    <xf numFmtId="0" fontId="3" fillId="0" borderId="0"/>
    <xf numFmtId="167" fontId="2" fillId="0" borderId="0"/>
    <xf numFmtId="9" fontId="4" fillId="0" borderId="0" applyFont="0" applyFill="0" applyBorder="0" applyAlignment="0" applyProtection="0"/>
    <xf numFmtId="0" fontId="17" fillId="0" borderId="0" applyNumberFormat="0" applyFill="0" applyBorder="0" applyAlignment="0" applyProtection="0"/>
    <xf numFmtId="9" fontId="2" fillId="0" borderId="0" applyFont="0" applyFill="0" applyBorder="0" applyAlignment="0" applyProtection="0"/>
  </cellStyleXfs>
  <cellXfs count="555">
    <xf numFmtId="0" fontId="0" fillId="0" borderId="0" xfId="0"/>
    <xf numFmtId="0" fontId="1" fillId="0" borderId="0" xfId="0" applyFont="1" applyBorder="1"/>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6" xfId="0" applyFont="1" applyBorder="1" applyAlignment="1">
      <alignment horizontal="center" vertical="center" wrapText="1"/>
    </xf>
    <xf numFmtId="3" fontId="16" fillId="0" borderId="10" xfId="0" applyNumberFormat="1" applyFont="1" applyBorder="1" applyAlignment="1">
      <alignment horizontal="right" vertical="center" wrapText="1"/>
    </xf>
    <xf numFmtId="0" fontId="15" fillId="0" borderId="10" xfId="0" applyFont="1" applyBorder="1" applyAlignment="1">
      <alignment horizontal="right" vertical="center" wrapText="1"/>
    </xf>
    <xf numFmtId="0" fontId="16" fillId="0" borderId="10" xfId="0" applyFont="1" applyBorder="1" applyAlignment="1">
      <alignment horizontal="right" vertical="center" wrapText="1"/>
    </xf>
    <xf numFmtId="43" fontId="16" fillId="0" borderId="10" xfId="1" applyFont="1" applyBorder="1" applyAlignment="1">
      <alignment horizontal="right" vertical="center" wrapText="1"/>
    </xf>
    <xf numFmtId="43" fontId="16" fillId="0" borderId="14" xfId="1" applyFont="1" applyBorder="1" applyAlignment="1">
      <alignment horizontal="right" vertical="center" wrapText="1"/>
    </xf>
    <xf numFmtId="3" fontId="16" fillId="0" borderId="13" xfId="0" applyNumberFormat="1" applyFont="1" applyBorder="1" applyAlignment="1">
      <alignment horizontal="right" vertical="center" wrapText="1"/>
    </xf>
    <xf numFmtId="0" fontId="16" fillId="0" borderId="13" xfId="0" applyFont="1" applyBorder="1" applyAlignment="1">
      <alignment vertical="center" wrapText="1"/>
    </xf>
    <xf numFmtId="0" fontId="15" fillId="0" borderId="10" xfId="0" applyFont="1" applyBorder="1" applyAlignment="1">
      <alignment vertical="center" wrapText="1"/>
    </xf>
    <xf numFmtId="0" fontId="16" fillId="0" borderId="10" xfId="0" applyFont="1" applyBorder="1" applyAlignment="1">
      <alignment vertical="center" wrapText="1"/>
    </xf>
    <xf numFmtId="0" fontId="16" fillId="0" borderId="14" xfId="0" applyFont="1" applyBorder="1" applyAlignment="1">
      <alignment vertical="center" wrapText="1"/>
    </xf>
    <xf numFmtId="167" fontId="0" fillId="0" borderId="0" xfId="1" applyNumberFormat="1" applyFont="1"/>
    <xf numFmtId="43" fontId="1" fillId="0" borderId="0" xfId="1" applyFont="1" applyBorder="1"/>
    <xf numFmtId="0" fontId="22" fillId="0" borderId="0" xfId="0" applyFont="1" applyFill="1"/>
    <xf numFmtId="43" fontId="22" fillId="0" borderId="0" xfId="1" applyFont="1" applyFill="1"/>
    <xf numFmtId="0" fontId="23" fillId="0" borderId="6" xfId="0" applyFont="1" applyFill="1" applyBorder="1" applyAlignment="1">
      <alignment horizontal="center" vertical="center"/>
    </xf>
    <xf numFmtId="167" fontId="22" fillId="0" borderId="0" xfId="1" applyNumberFormat="1" applyFont="1" applyFill="1"/>
    <xf numFmtId="43" fontId="22" fillId="0" borderId="0" xfId="0" applyNumberFormat="1" applyFont="1" applyFill="1"/>
    <xf numFmtId="0" fontId="22" fillId="0" borderId="0" xfId="0" applyFont="1" applyBorder="1"/>
    <xf numFmtId="0" fontId="22" fillId="0" borderId="0" xfId="128" applyFont="1"/>
    <xf numFmtId="43" fontId="22" fillId="0" borderId="0" xfId="180" applyFont="1"/>
    <xf numFmtId="0" fontId="23" fillId="3" borderId="6" xfId="128" applyFont="1" applyFill="1" applyBorder="1" applyAlignment="1">
      <alignment horizontal="left"/>
    </xf>
    <xf numFmtId="43" fontId="23" fillId="3" borderId="6" xfId="180" applyFont="1" applyFill="1" applyBorder="1" applyAlignment="1">
      <alignment horizontal="left"/>
    </xf>
    <xf numFmtId="43" fontId="23" fillId="3" borderId="0" xfId="180" applyFont="1" applyFill="1" applyBorder="1" applyAlignment="1">
      <alignment horizontal="left"/>
    </xf>
    <xf numFmtId="0" fontId="22" fillId="0" borderId="6" xfId="128" applyFont="1" applyBorder="1" applyAlignment="1">
      <alignment horizontal="left"/>
    </xf>
    <xf numFmtId="49" fontId="22" fillId="0" borderId="6" xfId="128" applyNumberFormat="1" applyFont="1" applyBorder="1" applyAlignment="1">
      <alignment horizontal="left"/>
    </xf>
    <xf numFmtId="0" fontId="22" fillId="0" borderId="6" xfId="0" applyFont="1" applyBorder="1" applyAlignment="1">
      <alignment wrapText="1"/>
    </xf>
    <xf numFmtId="43" fontId="22" fillId="0" borderId="6" xfId="180" applyFont="1" applyBorder="1"/>
    <xf numFmtId="43" fontId="22" fillId="0" borderId="0" xfId="180" applyFont="1" applyBorder="1"/>
    <xf numFmtId="49" fontId="22" fillId="0" borderId="13" xfId="128" applyNumberFormat="1" applyFont="1" applyBorder="1" applyAlignment="1">
      <alignment vertical="center"/>
    </xf>
    <xf numFmtId="49" fontId="22" fillId="0" borderId="13" xfId="0" applyNumberFormat="1" applyFont="1" applyBorder="1" applyAlignment="1">
      <alignment vertical="center"/>
    </xf>
    <xf numFmtId="165" fontId="22" fillId="0" borderId="6" xfId="0" applyNumberFormat="1" applyFont="1" applyBorder="1" applyAlignment="1">
      <alignment wrapText="1"/>
    </xf>
    <xf numFmtId="49" fontId="22" fillId="0" borderId="6" xfId="0" applyNumberFormat="1" applyFont="1" applyFill="1" applyBorder="1" applyAlignment="1">
      <alignment horizontal="left" wrapText="1"/>
    </xf>
    <xf numFmtId="49" fontId="22" fillId="0" borderId="6" xfId="0" applyNumberFormat="1" applyFont="1" applyFill="1" applyBorder="1" applyAlignment="1">
      <alignment horizontal="left"/>
    </xf>
    <xf numFmtId="43" fontId="22" fillId="0" borderId="6" xfId="1" applyFont="1" applyBorder="1" applyAlignment="1">
      <alignment wrapText="1"/>
    </xf>
    <xf numFmtId="43" fontId="22" fillId="0" borderId="6" xfId="180" applyFont="1" applyBorder="1" applyAlignment="1">
      <alignment horizontal="right"/>
    </xf>
    <xf numFmtId="43" fontId="22" fillId="0" borderId="0" xfId="180" applyFont="1" applyBorder="1" applyAlignment="1">
      <alignment horizontal="right"/>
    </xf>
    <xf numFmtId="0" fontId="22" fillId="0" borderId="0" xfId="128" applyFont="1" applyBorder="1"/>
    <xf numFmtId="167" fontId="22" fillId="0" borderId="0" xfId="180" applyNumberFormat="1" applyFont="1" applyBorder="1"/>
    <xf numFmtId="49" fontId="22" fillId="0" borderId="10" xfId="0" applyNumberFormat="1" applyFont="1" applyBorder="1" applyAlignment="1">
      <alignment horizontal="left"/>
    </xf>
    <xf numFmtId="49" fontId="22" fillId="0" borderId="10" xfId="0" applyNumberFormat="1" applyFont="1" applyBorder="1" applyAlignment="1">
      <alignment horizontal="left" wrapText="1"/>
    </xf>
    <xf numFmtId="49" fontId="22" fillId="0" borderId="6" xfId="0" applyNumberFormat="1" applyFont="1" applyBorder="1" applyAlignment="1">
      <alignment horizontal="left"/>
    </xf>
    <xf numFmtId="49" fontId="22" fillId="0" borderId="6" xfId="0" applyNumberFormat="1" applyFont="1" applyBorder="1" applyAlignment="1">
      <alignment horizontal="left" wrapText="1"/>
    </xf>
    <xf numFmtId="43" fontId="22" fillId="0" borderId="0" xfId="128" applyNumberFormat="1" applyFont="1" applyBorder="1"/>
    <xf numFmtId="0" fontId="22" fillId="2" borderId="6" xfId="0" applyFont="1" applyFill="1" applyBorder="1" applyAlignment="1">
      <alignment wrapText="1"/>
    </xf>
    <xf numFmtId="0" fontId="22" fillId="0" borderId="6" xfId="0" applyFont="1" applyFill="1" applyBorder="1" applyAlignment="1">
      <alignment wrapText="1"/>
    </xf>
    <xf numFmtId="167" fontId="22" fillId="0" borderId="6" xfId="180" applyNumberFormat="1" applyFont="1" applyBorder="1"/>
    <xf numFmtId="0" fontId="23" fillId="0" borderId="0" xfId="0" applyFont="1"/>
    <xf numFmtId="0" fontId="22" fillId="0" borderId="0" xfId="0" applyFont="1"/>
    <xf numFmtId="0" fontId="22" fillId="0" borderId="0" xfId="0" applyFont="1" applyFill="1" applyAlignment="1">
      <alignment horizontal="center" vertical="center"/>
    </xf>
    <xf numFmtId="43" fontId="23" fillId="0" borderId="6" xfId="1" applyFont="1" applyFill="1" applyBorder="1"/>
    <xf numFmtId="167" fontId="22" fillId="0" borderId="25" xfId="0" applyNumberFormat="1" applyFont="1" applyBorder="1"/>
    <xf numFmtId="43" fontId="22" fillId="0" borderId="0" xfId="1" applyFont="1"/>
    <xf numFmtId="0" fontId="23" fillId="0" borderId="5" xfId="0" applyNumberFormat="1" applyFont="1" applyFill="1" applyBorder="1" applyAlignment="1">
      <alignment horizontal="centerContinuous" vertical="top"/>
    </xf>
    <xf numFmtId="0" fontId="23" fillId="0" borderId="4" xfId="0" applyNumberFormat="1" applyFont="1" applyFill="1" applyBorder="1" applyAlignment="1">
      <alignment horizontal="center" vertical="top"/>
    </xf>
    <xf numFmtId="43" fontId="23" fillId="0" borderId="4" xfId="1" applyFont="1" applyFill="1" applyBorder="1" applyAlignment="1">
      <alignment horizontal="center" vertical="top"/>
    </xf>
    <xf numFmtId="0" fontId="23" fillId="0" borderId="5" xfId="0" applyNumberFormat="1" applyFont="1" applyFill="1" applyBorder="1" applyAlignment="1">
      <alignment horizontal="left" vertical="top"/>
    </xf>
    <xf numFmtId="43" fontId="23" fillId="0" borderId="5" xfId="1" applyFont="1" applyFill="1" applyBorder="1" applyAlignment="1">
      <alignment horizontal="center" vertical="top"/>
    </xf>
    <xf numFmtId="0" fontId="22" fillId="0" borderId="5" xfId="0" applyNumberFormat="1" applyFont="1" applyFill="1" applyBorder="1" applyAlignment="1">
      <alignment vertical="top"/>
    </xf>
    <xf numFmtId="43" fontId="22" fillId="0" borderId="5" xfId="1" applyFont="1" applyFill="1" applyBorder="1" applyAlignment="1">
      <alignment horizontal="right" vertical="top"/>
    </xf>
    <xf numFmtId="168" fontId="22" fillId="0" borderId="0" xfId="63" applyNumberFormat="1" applyFont="1" applyBorder="1"/>
    <xf numFmtId="165" fontId="22" fillId="0" borderId="0" xfId="0" applyNumberFormat="1" applyFont="1"/>
    <xf numFmtId="0" fontId="23" fillId="0" borderId="5" xfId="0" applyNumberFormat="1" applyFont="1" applyFill="1" applyBorder="1" applyAlignment="1">
      <alignment vertical="top"/>
    </xf>
    <xf numFmtId="167" fontId="22" fillId="0" borderId="0" xfId="0" applyNumberFormat="1" applyFont="1"/>
    <xf numFmtId="0" fontId="22" fillId="0" borderId="4" xfId="0" applyNumberFormat="1" applyFont="1" applyFill="1" applyBorder="1" applyAlignment="1">
      <alignment vertical="top"/>
    </xf>
    <xf numFmtId="43" fontId="22" fillId="0" borderId="2" xfId="1" applyFont="1" applyFill="1" applyBorder="1"/>
    <xf numFmtId="43" fontId="22" fillId="0" borderId="26" xfId="1" applyFont="1" applyFill="1" applyBorder="1"/>
    <xf numFmtId="0" fontId="23" fillId="0" borderId="6" xfId="0" applyFont="1" applyBorder="1" applyAlignment="1">
      <alignment horizontal="center" vertical="center"/>
    </xf>
    <xf numFmtId="167" fontId="23" fillId="0" borderId="6" xfId="1" applyNumberFormat="1" applyFont="1" applyBorder="1" applyAlignment="1">
      <alignment horizontal="center" vertical="center"/>
    </xf>
    <xf numFmtId="0" fontId="22" fillId="0" borderId="6" xfId="0" applyFont="1" applyBorder="1"/>
    <xf numFmtId="43" fontId="22" fillId="0" borderId="6" xfId="1" applyFont="1" applyBorder="1"/>
    <xf numFmtId="168" fontId="22" fillId="0" borderId="0" xfId="0" applyNumberFormat="1" applyFont="1"/>
    <xf numFmtId="167" fontId="23" fillId="0" borderId="6" xfId="1" applyNumberFormat="1" applyFont="1" applyBorder="1"/>
    <xf numFmtId="167" fontId="22" fillId="0" borderId="0" xfId="1" applyNumberFormat="1" applyFont="1" applyBorder="1"/>
    <xf numFmtId="167" fontId="22" fillId="0" borderId="0" xfId="1" applyNumberFormat="1" applyFont="1"/>
    <xf numFmtId="167" fontId="23" fillId="0" borderId="6" xfId="1" applyNumberFormat="1" applyFont="1" applyFill="1" applyBorder="1" applyAlignment="1">
      <alignment horizontal="center" vertical="center"/>
    </xf>
    <xf numFmtId="43" fontId="23" fillId="0" borderId="6" xfId="1" applyFont="1" applyFill="1" applyBorder="1" applyAlignment="1">
      <alignment horizontal="center" vertical="center"/>
    </xf>
    <xf numFmtId="0" fontId="22" fillId="0" borderId="6" xfId="0" applyFont="1" applyFill="1" applyBorder="1"/>
    <xf numFmtId="43" fontId="22" fillId="0" borderId="6" xfId="1" applyFont="1" applyFill="1" applyBorder="1"/>
    <xf numFmtId="186" fontId="22" fillId="0" borderId="0" xfId="1" applyNumberFormat="1" applyFont="1" applyFill="1"/>
    <xf numFmtId="186" fontId="22" fillId="0" borderId="6" xfId="1" applyNumberFormat="1" applyFont="1" applyBorder="1"/>
    <xf numFmtId="186" fontId="22" fillId="0" borderId="5" xfId="1" applyNumberFormat="1" applyFont="1" applyFill="1" applyBorder="1" applyAlignment="1">
      <alignment horizontal="right" vertical="top"/>
    </xf>
    <xf numFmtId="186" fontId="22" fillId="0" borderId="0" xfId="128" applyNumberFormat="1" applyFont="1"/>
    <xf numFmtId="186" fontId="22" fillId="0" borderId="0" xfId="0" applyNumberFormat="1" applyFont="1" applyFill="1"/>
    <xf numFmtId="186" fontId="22" fillId="0" borderId="0" xfId="0" applyNumberFormat="1" applyFont="1"/>
    <xf numFmtId="165" fontId="22" fillId="0" borderId="0" xfId="128" applyNumberFormat="1" applyFont="1"/>
    <xf numFmtId="43" fontId="24" fillId="0" borderId="0" xfId="1" applyFont="1" applyBorder="1" applyAlignment="1">
      <alignment horizontal="center"/>
    </xf>
    <xf numFmtId="0" fontId="24" fillId="0" borderId="0" xfId="128" applyFont="1" applyBorder="1" applyAlignment="1">
      <alignment horizontal="center"/>
    </xf>
    <xf numFmtId="0" fontId="24" fillId="3" borderId="6" xfId="128" applyFont="1" applyFill="1" applyBorder="1" applyAlignment="1">
      <alignment horizontal="left"/>
    </xf>
    <xf numFmtId="43" fontId="25" fillId="0" borderId="6" xfId="0" applyNumberFormat="1" applyFont="1" applyBorder="1" applyAlignment="1">
      <alignment wrapText="1"/>
    </xf>
    <xf numFmtId="2" fontId="25" fillId="0" borderId="6" xfId="0" applyNumberFormat="1" applyFont="1" applyBorder="1" applyAlignment="1">
      <alignment wrapText="1"/>
    </xf>
    <xf numFmtId="9" fontId="25" fillId="0" borderId="6" xfId="230" applyFont="1" applyBorder="1" applyAlignment="1">
      <alignment wrapText="1"/>
    </xf>
    <xf numFmtId="43" fontId="25" fillId="0" borderId="6" xfId="0" applyNumberFormat="1" applyFont="1" applyFill="1" applyBorder="1" applyAlignment="1">
      <alignment wrapText="1"/>
    </xf>
    <xf numFmtId="165" fontId="25" fillId="0" borderId="6" xfId="0" applyNumberFormat="1" applyFont="1" applyFill="1" applyBorder="1" applyAlignment="1">
      <alignment wrapText="1"/>
    </xf>
    <xf numFmtId="165" fontId="25" fillId="0" borderId="6" xfId="0" applyNumberFormat="1" applyFont="1" applyBorder="1" applyAlignment="1">
      <alignment wrapText="1"/>
    </xf>
    <xf numFmtId="179" fontId="25" fillId="0" borderId="6" xfId="0" applyNumberFormat="1" applyFont="1" applyFill="1" applyBorder="1" applyAlignment="1">
      <alignment wrapText="1"/>
    </xf>
    <xf numFmtId="43" fontId="25" fillId="0" borderId="6" xfId="1" applyFont="1" applyBorder="1" applyAlignment="1">
      <alignment wrapText="1"/>
    </xf>
    <xf numFmtId="0" fontId="25" fillId="0" borderId="6" xfId="0" applyFont="1" applyBorder="1" applyAlignment="1">
      <alignment wrapText="1"/>
    </xf>
    <xf numFmtId="179" fontId="25" fillId="0" borderId="6" xfId="0" applyNumberFormat="1" applyFont="1" applyBorder="1" applyAlignment="1">
      <alignment wrapText="1"/>
    </xf>
    <xf numFmtId="0" fontId="25" fillId="0" borderId="6" xfId="0" applyFont="1" applyFill="1" applyBorder="1" applyAlignment="1">
      <alignment wrapText="1"/>
    </xf>
    <xf numFmtId="9" fontId="25" fillId="0" borderId="6" xfId="230" applyFont="1" applyFill="1" applyBorder="1" applyAlignment="1">
      <alignment wrapText="1"/>
    </xf>
    <xf numFmtId="0" fontId="25" fillId="0" borderId="0" xfId="128" applyFont="1"/>
    <xf numFmtId="0" fontId="22" fillId="4" borderId="6" xfId="128" applyFont="1" applyFill="1" applyBorder="1" applyAlignment="1">
      <alignment horizontal="left"/>
    </xf>
    <xf numFmtId="49" fontId="22" fillId="4" borderId="6" xfId="128" applyNumberFormat="1" applyFont="1" applyFill="1" applyBorder="1" applyAlignment="1">
      <alignment horizontal="left"/>
    </xf>
    <xf numFmtId="0" fontId="22" fillId="4" borderId="6" xfId="0" applyFont="1" applyFill="1" applyBorder="1" applyAlignment="1">
      <alignment wrapText="1"/>
    </xf>
    <xf numFmtId="49" fontId="22" fillId="4" borderId="10" xfId="0" applyNumberFormat="1" applyFont="1" applyFill="1" applyBorder="1" applyAlignment="1">
      <alignment horizontal="left" wrapText="1"/>
    </xf>
    <xf numFmtId="49" fontId="22" fillId="4" borderId="10" xfId="0" applyNumberFormat="1" applyFont="1" applyFill="1" applyBorder="1" applyAlignment="1">
      <alignment horizontal="left"/>
    </xf>
    <xf numFmtId="165" fontId="25" fillId="4" borderId="6" xfId="0" applyNumberFormat="1" applyFont="1" applyFill="1" applyBorder="1" applyAlignment="1">
      <alignment wrapText="1"/>
    </xf>
    <xf numFmtId="43" fontId="25" fillId="4" borderId="6" xfId="0" applyNumberFormat="1" applyFont="1" applyFill="1" applyBorder="1" applyAlignment="1">
      <alignment wrapText="1"/>
    </xf>
    <xf numFmtId="0" fontId="25" fillId="4" borderId="6" xfId="0" applyFont="1" applyFill="1" applyBorder="1" applyAlignment="1">
      <alignment wrapText="1"/>
    </xf>
    <xf numFmtId="9" fontId="25" fillId="4" borderId="6" xfId="230" applyFont="1" applyFill="1" applyBorder="1" applyAlignment="1">
      <alignment wrapText="1"/>
    </xf>
    <xf numFmtId="43" fontId="22" fillId="4" borderId="6" xfId="180" applyFont="1" applyFill="1" applyBorder="1"/>
    <xf numFmtId="43" fontId="22" fillId="4" borderId="0" xfId="180" applyFont="1" applyFill="1" applyBorder="1"/>
    <xf numFmtId="165" fontId="22" fillId="4" borderId="0" xfId="128" applyNumberFormat="1" applyFont="1" applyFill="1"/>
    <xf numFmtId="43" fontId="22" fillId="4" borderId="0" xfId="128" applyNumberFormat="1" applyFont="1" applyFill="1" applyBorder="1"/>
    <xf numFmtId="0" fontId="22" fillId="4" borderId="0" xfId="128" applyFont="1" applyFill="1" applyBorder="1"/>
    <xf numFmtId="0" fontId="22" fillId="4" borderId="0" xfId="128" applyFont="1" applyFill="1"/>
    <xf numFmtId="0" fontId="26" fillId="0" borderId="0" xfId="0" applyFont="1" applyFill="1" applyBorder="1"/>
    <xf numFmtId="0" fontId="26" fillId="0" borderId="0" xfId="0" applyFont="1" applyFill="1"/>
    <xf numFmtId="43" fontId="26" fillId="0" borderId="0" xfId="1" applyFont="1" applyFill="1"/>
    <xf numFmtId="168" fontId="26" fillId="0" borderId="0" xfId="63" applyNumberFormat="1" applyFont="1" applyFill="1"/>
    <xf numFmtId="0" fontId="27" fillId="0" borderId="0" xfId="0" applyFont="1" applyFill="1" applyBorder="1" applyAlignment="1">
      <alignment horizontal="center"/>
    </xf>
    <xf numFmtId="0" fontId="26" fillId="0" borderId="17" xfId="0" applyFont="1" applyFill="1" applyBorder="1"/>
    <xf numFmtId="0" fontId="27" fillId="0" borderId="18" xfId="0" applyFont="1" applyFill="1" applyBorder="1" applyAlignment="1">
      <alignment horizontal="center"/>
    </xf>
    <xf numFmtId="43" fontId="27" fillId="0" borderId="18" xfId="1" applyFont="1" applyFill="1" applyBorder="1" applyAlignment="1">
      <alignment horizontal="center"/>
    </xf>
    <xf numFmtId="43" fontId="27" fillId="0" borderId="19" xfId="1" applyFont="1" applyFill="1" applyBorder="1" applyAlignment="1">
      <alignment horizontal="center"/>
    </xf>
    <xf numFmtId="0" fontId="27" fillId="0" borderId="0" xfId="0" applyFont="1" applyFill="1" applyBorder="1" applyAlignment="1">
      <alignment horizontal="right"/>
    </xf>
    <xf numFmtId="0" fontId="27" fillId="0" borderId="6" xfId="0" applyFont="1" applyFill="1" applyBorder="1" applyAlignment="1">
      <alignment horizontal="center" vertical="center"/>
    </xf>
    <xf numFmtId="43" fontId="27" fillId="0" borderId="29" xfId="1" applyFont="1" applyBorder="1" applyAlignment="1">
      <alignment horizontal="center" vertical="center" wrapText="1"/>
    </xf>
    <xf numFmtId="176" fontId="27" fillId="0" borderId="0" xfId="63" applyNumberFormat="1" applyFont="1" applyFill="1" applyBorder="1" applyAlignment="1" applyProtection="1">
      <alignment horizontal="center" vertical="center" wrapText="1"/>
      <protection locked="0"/>
    </xf>
    <xf numFmtId="0" fontId="27" fillId="0" borderId="12" xfId="0" quotePrefix="1" applyFont="1" applyFill="1" applyBorder="1" applyAlignment="1">
      <alignment horizontal="center"/>
    </xf>
    <xf numFmtId="0" fontId="27" fillId="0" borderId="15" xfId="0" applyFont="1" applyFill="1" applyBorder="1"/>
    <xf numFmtId="0" fontId="26" fillId="0" borderId="13" xfId="0" applyFont="1" applyFill="1" applyBorder="1"/>
    <xf numFmtId="168" fontId="26" fillId="0" borderId="0" xfId="63" applyNumberFormat="1" applyFont="1" applyFill="1" applyBorder="1"/>
    <xf numFmtId="0" fontId="26" fillId="0" borderId="7" xfId="0" applyFont="1" applyFill="1" applyBorder="1"/>
    <xf numFmtId="0" fontId="26" fillId="0" borderId="11" xfId="0" applyFont="1" applyFill="1" applyBorder="1"/>
    <xf numFmtId="0" fontId="26" fillId="0" borderId="10" xfId="0" applyFont="1" applyFill="1" applyBorder="1"/>
    <xf numFmtId="43" fontId="26" fillId="0" borderId="10" xfId="1" applyFont="1" applyFill="1" applyBorder="1"/>
    <xf numFmtId="0" fontId="27" fillId="0" borderId="7" xfId="0" applyFont="1" applyFill="1" applyBorder="1" applyAlignment="1">
      <alignment horizontal="center"/>
    </xf>
    <xf numFmtId="0" fontId="27" fillId="0" borderId="0" xfId="0" applyFont="1" applyFill="1" applyBorder="1"/>
    <xf numFmtId="0" fontId="26" fillId="0" borderId="10" xfId="0" applyFont="1" applyFill="1" applyBorder="1" applyAlignment="1">
      <alignment horizontal="center"/>
    </xf>
    <xf numFmtId="168" fontId="26" fillId="0" borderId="0" xfId="0" applyNumberFormat="1" applyFont="1" applyFill="1" applyBorder="1"/>
    <xf numFmtId="3" fontId="26" fillId="0" borderId="0" xfId="0" applyNumberFormat="1" applyFont="1" applyFill="1"/>
    <xf numFmtId="0" fontId="27" fillId="0" borderId="0" xfId="2" applyFont="1" applyFill="1" applyBorder="1" applyAlignment="1"/>
    <xf numFmtId="43" fontId="27" fillId="0" borderId="13" xfId="1" applyFont="1" applyFill="1" applyBorder="1"/>
    <xf numFmtId="168" fontId="27" fillId="0" borderId="0" xfId="63" applyNumberFormat="1" applyFont="1" applyFill="1" applyBorder="1"/>
    <xf numFmtId="0" fontId="27" fillId="0" borderId="0" xfId="0" applyFont="1" applyFill="1" applyBorder="1" applyAlignment="1">
      <alignment horizontal="left"/>
    </xf>
    <xf numFmtId="43" fontId="27" fillId="0" borderId="22" xfId="1" applyFont="1" applyFill="1" applyBorder="1"/>
    <xf numFmtId="43" fontId="27" fillId="0" borderId="10" xfId="1" applyFont="1" applyFill="1" applyBorder="1"/>
    <xf numFmtId="186" fontId="26" fillId="0" borderId="10" xfId="1" applyNumberFormat="1" applyFont="1" applyFill="1" applyBorder="1"/>
    <xf numFmtId="39" fontId="26" fillId="0" borderId="10" xfId="1" applyNumberFormat="1" applyFont="1" applyFill="1" applyBorder="1"/>
    <xf numFmtId="186" fontId="27" fillId="0" borderId="13" xfId="1" applyNumberFormat="1" applyFont="1" applyFill="1" applyBorder="1"/>
    <xf numFmtId="39" fontId="27" fillId="0" borderId="13" xfId="1" applyNumberFormat="1" applyFont="1" applyFill="1" applyBorder="1"/>
    <xf numFmtId="168" fontId="26" fillId="0" borderId="0" xfId="0" applyNumberFormat="1" applyFont="1" applyFill="1"/>
    <xf numFmtId="186" fontId="27" fillId="0" borderId="0" xfId="0" applyNumberFormat="1" applyFont="1" applyFill="1" applyBorder="1"/>
    <xf numFmtId="0" fontId="27" fillId="0" borderId="0" xfId="2" applyFont="1" applyFill="1" applyBorder="1" applyAlignment="1">
      <alignment horizontal="left"/>
    </xf>
    <xf numFmtId="0" fontId="26" fillId="0" borderId="11" xfId="0" applyFont="1" applyFill="1" applyBorder="1" applyAlignment="1">
      <alignment wrapText="1"/>
    </xf>
    <xf numFmtId="0" fontId="26" fillId="0" borderId="10" xfId="0" applyFont="1" applyFill="1" applyBorder="1" applyAlignment="1">
      <alignment horizontal="center" vertical="center"/>
    </xf>
    <xf numFmtId="43" fontId="26" fillId="0" borderId="10" xfId="1" applyFont="1" applyFill="1" applyBorder="1" applyAlignment="1">
      <alignment vertical="center"/>
    </xf>
    <xf numFmtId="0" fontId="26" fillId="0" borderId="0" xfId="0" applyFont="1" applyFill="1" applyBorder="1" applyAlignment="1">
      <alignment wrapText="1"/>
    </xf>
    <xf numFmtId="0" fontId="26" fillId="0" borderId="10" xfId="0" applyFont="1" applyFill="1" applyBorder="1" applyAlignment="1">
      <alignment horizontal="center" vertical="top"/>
    </xf>
    <xf numFmtId="0" fontId="26" fillId="0" borderId="0" xfId="0" applyFont="1" applyFill="1" applyAlignment="1">
      <alignment horizontal="center"/>
    </xf>
    <xf numFmtId="0" fontId="27" fillId="0" borderId="11" xfId="2" applyFont="1" applyFill="1" applyBorder="1" applyAlignment="1"/>
    <xf numFmtId="185" fontId="26" fillId="0" borderId="0" xfId="1" applyNumberFormat="1" applyFont="1" applyFill="1"/>
    <xf numFmtId="43" fontId="26" fillId="0" borderId="11" xfId="1" applyFont="1" applyFill="1" applyBorder="1"/>
    <xf numFmtId="168" fontId="27" fillId="0" borderId="0" xfId="0" applyNumberFormat="1" applyFont="1" applyFill="1" applyBorder="1"/>
    <xf numFmtId="43" fontId="27" fillId="0" borderId="0" xfId="1" applyFont="1" applyFill="1"/>
    <xf numFmtId="0" fontId="27" fillId="0" borderId="0" xfId="0" applyFont="1" applyFill="1"/>
    <xf numFmtId="43" fontId="27" fillId="0" borderId="23" xfId="1" applyFont="1" applyFill="1" applyBorder="1"/>
    <xf numFmtId="43" fontId="27" fillId="0" borderId="11" xfId="1" applyFont="1" applyFill="1" applyBorder="1"/>
    <xf numFmtId="0" fontId="26" fillId="0" borderId="14" xfId="0" quotePrefix="1" applyFont="1" applyFill="1" applyBorder="1" applyAlignment="1">
      <alignment horizontal="center" vertical="center"/>
    </xf>
    <xf numFmtId="43" fontId="26" fillId="0" borderId="19" xfId="1" applyFont="1" applyFill="1" applyBorder="1"/>
    <xf numFmtId="43" fontId="26" fillId="0" borderId="14" xfId="1" applyFont="1" applyFill="1" applyBorder="1"/>
    <xf numFmtId="168" fontId="27" fillId="0" borderId="0" xfId="63" applyNumberFormat="1" applyFont="1" applyFill="1"/>
    <xf numFmtId="0" fontId="27" fillId="0" borderId="7" xfId="2" applyFont="1" applyFill="1" applyBorder="1" applyAlignment="1"/>
    <xf numFmtId="0" fontId="26" fillId="0" borderId="0" xfId="5" applyFont="1" applyFill="1" applyBorder="1" applyAlignment="1">
      <alignment horizontal="center" vertical="top"/>
    </xf>
    <xf numFmtId="43" fontId="26" fillId="0" borderId="15" xfId="1" applyFont="1" applyFill="1" applyBorder="1" applyAlignment="1">
      <alignment vertical="top"/>
    </xf>
    <xf numFmtId="43" fontId="26" fillId="0" borderId="16" xfId="1" applyFont="1" applyFill="1" applyBorder="1" applyAlignment="1">
      <alignment vertical="top"/>
    </xf>
    <xf numFmtId="0" fontId="27" fillId="0" borderId="0" xfId="5" applyFont="1" applyFill="1" applyBorder="1" applyAlignment="1">
      <alignment vertical="top"/>
    </xf>
    <xf numFmtId="43" fontId="26" fillId="0" borderId="0" xfId="1" applyFont="1" applyFill="1" applyBorder="1" applyAlignment="1">
      <alignment vertical="top"/>
    </xf>
    <xf numFmtId="43" fontId="26" fillId="0" borderId="11" xfId="1" applyFont="1" applyFill="1" applyBorder="1" applyAlignment="1">
      <alignment vertical="top"/>
    </xf>
    <xf numFmtId="0" fontId="27" fillId="0" borderId="7" xfId="0" applyFont="1" applyFill="1" applyBorder="1" applyAlignment="1">
      <alignment vertical="top"/>
    </xf>
    <xf numFmtId="168" fontId="27" fillId="0" borderId="0" xfId="90" applyNumberFormat="1" applyFont="1" applyFill="1" applyBorder="1" applyAlignment="1">
      <alignment vertical="top"/>
    </xf>
    <xf numFmtId="168" fontId="26" fillId="0" borderId="0" xfId="63" applyNumberFormat="1" applyFont="1" applyFill="1" applyBorder="1" applyAlignment="1">
      <alignment vertical="top"/>
    </xf>
    <xf numFmtId="43" fontId="26" fillId="0" borderId="0" xfId="1" applyFont="1" applyFill="1" applyAlignment="1">
      <alignment vertical="top"/>
    </xf>
    <xf numFmtId="0" fontId="26" fillId="0" borderId="0" xfId="0" applyFont="1" applyFill="1" applyBorder="1" applyAlignment="1">
      <alignment vertical="top"/>
    </xf>
    <xf numFmtId="0" fontId="27" fillId="0" borderId="7" xfId="0" applyFont="1" applyFill="1" applyBorder="1"/>
    <xf numFmtId="0" fontId="26" fillId="0" borderId="0" xfId="0" applyFont="1" applyFill="1" applyAlignment="1">
      <alignment vertical="top"/>
    </xf>
    <xf numFmtId="0" fontId="28" fillId="0" borderId="0" xfId="5" applyFont="1" applyFill="1" applyBorder="1" applyAlignment="1">
      <alignment vertical="top"/>
    </xf>
    <xf numFmtId="43" fontId="26" fillId="0" borderId="0" xfId="1" applyFont="1" applyFill="1" applyBorder="1" applyAlignment="1">
      <alignment horizontal="left" vertical="top"/>
    </xf>
    <xf numFmtId="43" fontId="27" fillId="0" borderId="11" xfId="1" applyFont="1" applyFill="1" applyBorder="1" applyAlignment="1">
      <alignment vertical="top"/>
    </xf>
    <xf numFmtId="43" fontId="27" fillId="0" borderId="0" xfId="1" applyFont="1" applyFill="1" applyBorder="1" applyAlignment="1">
      <alignment vertical="top"/>
    </xf>
    <xf numFmtId="0" fontId="27" fillId="0" borderId="0" xfId="5" applyFont="1" applyFill="1" applyBorder="1" applyAlignment="1">
      <alignment horizontal="center" vertical="top"/>
    </xf>
    <xf numFmtId="43" fontId="27" fillId="0" borderId="0" xfId="1" applyFont="1" applyFill="1" applyBorder="1"/>
    <xf numFmtId="168" fontId="27" fillId="0" borderId="0" xfId="90" applyNumberFormat="1" applyFont="1" applyFill="1" applyBorder="1" applyAlignment="1">
      <alignment horizontal="left" vertical="top"/>
    </xf>
    <xf numFmtId="0" fontId="27" fillId="0" borderId="7" xfId="5" applyFont="1" applyFill="1" applyBorder="1" applyAlignment="1">
      <alignment vertical="top"/>
    </xf>
    <xf numFmtId="0" fontId="26" fillId="0" borderId="7" xfId="5" applyFont="1" applyFill="1" applyBorder="1" applyAlignment="1">
      <alignment vertical="top"/>
    </xf>
    <xf numFmtId="43" fontId="26" fillId="0" borderId="0" xfId="1" applyFont="1" applyFill="1" applyBorder="1"/>
    <xf numFmtId="0" fontId="26" fillId="0" borderId="17" xfId="5" applyFont="1" applyFill="1" applyBorder="1" applyAlignment="1">
      <alignment vertical="top"/>
    </xf>
    <xf numFmtId="0" fontId="26" fillId="0" borderId="18" xfId="0" applyFont="1" applyFill="1" applyBorder="1"/>
    <xf numFmtId="0" fontId="26" fillId="0" borderId="18" xfId="5" applyFont="1" applyFill="1" applyBorder="1" applyAlignment="1">
      <alignment horizontal="center" vertical="top"/>
    </xf>
    <xf numFmtId="43" fontId="26" fillId="0" borderId="18" xfId="1" applyFont="1" applyFill="1" applyBorder="1" applyAlignment="1">
      <alignment vertical="top"/>
    </xf>
    <xf numFmtId="43" fontId="26" fillId="0" borderId="19" xfId="1" applyFont="1" applyFill="1" applyBorder="1" applyAlignment="1">
      <alignment vertical="top"/>
    </xf>
    <xf numFmtId="0" fontId="27" fillId="0" borderId="17" xfId="0" applyFont="1" applyFill="1" applyBorder="1" applyAlignment="1">
      <alignment horizontal="center"/>
    </xf>
    <xf numFmtId="43" fontId="27" fillId="0" borderId="19" xfId="1" applyFont="1" applyFill="1" applyBorder="1" applyAlignment="1">
      <alignment horizontal="right" vertical="center"/>
    </xf>
    <xf numFmtId="0" fontId="27" fillId="0" borderId="6" xfId="0" applyFont="1" applyFill="1" applyBorder="1" applyAlignment="1">
      <alignment horizontal="center" vertical="center" wrapText="1"/>
    </xf>
    <xf numFmtId="43" fontId="27" fillId="0" borderId="6" xfId="1" applyFont="1" applyFill="1" applyBorder="1" applyAlignment="1" applyProtection="1">
      <alignment horizontal="center" vertical="center" wrapText="1"/>
      <protection locked="0"/>
    </xf>
    <xf numFmtId="0" fontId="26" fillId="0" borderId="13" xfId="0" applyFont="1" applyFill="1" applyBorder="1" applyAlignment="1">
      <alignment horizontal="center"/>
    </xf>
    <xf numFmtId="0" fontId="26" fillId="0" borderId="11" xfId="0" applyFont="1" applyFill="1" applyBorder="1" applyAlignment="1">
      <alignment horizontal="center"/>
    </xf>
    <xf numFmtId="0" fontId="27" fillId="0" borderId="11" xfId="0" applyFont="1" applyFill="1" applyBorder="1" applyAlignment="1"/>
    <xf numFmtId="43" fontId="27" fillId="0" borderId="13" xfId="1" applyFont="1" applyFill="1" applyBorder="1" applyAlignment="1"/>
    <xf numFmtId="0" fontId="27" fillId="0" borderId="11" xfId="0" applyFont="1" applyFill="1" applyBorder="1"/>
    <xf numFmtId="0" fontId="26" fillId="0" borderId="7" xfId="0" applyFont="1" applyFill="1" applyBorder="1" applyAlignment="1">
      <alignment horizontal="center"/>
    </xf>
    <xf numFmtId="0" fontId="26" fillId="0" borderId="0" xfId="0" applyFont="1" applyFill="1" applyBorder="1" applyAlignment="1">
      <alignment horizontal="center"/>
    </xf>
    <xf numFmtId="0" fontId="27" fillId="0" borderId="11" xfId="0" applyFont="1" applyFill="1" applyBorder="1" applyAlignment="1">
      <alignment horizontal="left"/>
    </xf>
    <xf numFmtId="186" fontId="27" fillId="0" borderId="13" xfId="1" applyNumberFormat="1" applyFont="1" applyFill="1" applyBorder="1" applyAlignment="1"/>
    <xf numFmtId="166" fontId="26" fillId="0" borderId="0" xfId="0" applyNumberFormat="1" applyFont="1" applyFill="1"/>
    <xf numFmtId="1" fontId="26" fillId="0" borderId="10" xfId="0" applyNumberFormat="1" applyFont="1" applyFill="1" applyBorder="1" applyAlignment="1">
      <alignment horizontal="center"/>
    </xf>
    <xf numFmtId="0" fontId="26" fillId="0" borderId="7" xfId="0" applyFont="1" applyFill="1" applyBorder="1" applyAlignment="1">
      <alignment horizontal="right"/>
    </xf>
    <xf numFmtId="0" fontId="26" fillId="0" borderId="11" xfId="0" applyFont="1" applyFill="1" applyBorder="1" applyAlignment="1">
      <alignment vertical="top" wrapText="1"/>
    </xf>
    <xf numFmtId="0" fontId="27" fillId="0" borderId="7" xfId="2" applyFont="1" applyFill="1" applyBorder="1" applyAlignment="1">
      <alignment horizontal="center"/>
    </xf>
    <xf numFmtId="167" fontId="26" fillId="0" borderId="0" xfId="1" applyNumberFormat="1" applyFont="1" applyFill="1"/>
    <xf numFmtId="186" fontId="27" fillId="0" borderId="11" xfId="0" applyNumberFormat="1" applyFont="1" applyFill="1" applyBorder="1" applyAlignment="1">
      <alignment wrapText="1"/>
    </xf>
    <xf numFmtId="43" fontId="26" fillId="0" borderId="0" xfId="0" applyNumberFormat="1" applyFont="1" applyFill="1"/>
    <xf numFmtId="0" fontId="26" fillId="0" borderId="7" xfId="0" applyFont="1" applyFill="1" applyBorder="1" applyAlignment="1">
      <alignment horizontal="center" vertical="top"/>
    </xf>
    <xf numFmtId="0" fontId="26" fillId="0" borderId="11" xfId="0" applyFont="1" applyFill="1" applyBorder="1" applyAlignment="1">
      <alignment horizontal="center" vertical="top"/>
    </xf>
    <xf numFmtId="43" fontId="26" fillId="0" borderId="10" xfId="1" applyFont="1" applyFill="1" applyBorder="1" applyAlignment="1">
      <alignment vertical="top"/>
    </xf>
    <xf numFmtId="0" fontId="27" fillId="0" borderId="11" xfId="0" applyFont="1" applyFill="1" applyBorder="1" applyAlignment="1">
      <alignment wrapText="1"/>
    </xf>
    <xf numFmtId="186" fontId="27" fillId="0" borderId="22" xfId="1" applyNumberFormat="1" applyFont="1" applyFill="1" applyBorder="1"/>
    <xf numFmtId="0" fontId="27" fillId="0" borderId="7" xfId="0" applyFont="1" applyFill="1" applyBorder="1" applyAlignment="1">
      <alignment horizontal="center" vertical="top"/>
    </xf>
    <xf numFmtId="0" fontId="27" fillId="0" borderId="11" xfId="2" applyFont="1" applyFill="1" applyBorder="1" applyAlignment="1">
      <alignment vertical="top" wrapText="1"/>
    </xf>
    <xf numFmtId="0" fontId="26" fillId="0" borderId="11" xfId="0" applyFont="1" applyFill="1" applyBorder="1" applyAlignment="1">
      <alignment horizontal="center" vertical="center"/>
    </xf>
    <xf numFmtId="43" fontId="27" fillId="0" borderId="10" xfId="1" applyFont="1" applyFill="1" applyBorder="1" applyAlignment="1">
      <alignment vertical="top"/>
    </xf>
    <xf numFmtId="186" fontId="27" fillId="0" borderId="10" xfId="1" applyNumberFormat="1" applyFont="1" applyFill="1" applyBorder="1"/>
    <xf numFmtId="0" fontId="27" fillId="0" borderId="12" xfId="2" applyFont="1" applyFill="1" applyBorder="1" applyAlignment="1"/>
    <xf numFmtId="0" fontId="26" fillId="0" borderId="15" xfId="5" applyFont="1" applyFill="1" applyBorder="1" applyAlignment="1">
      <alignment horizontal="center" vertical="top"/>
    </xf>
    <xf numFmtId="168" fontId="26" fillId="0" borderId="15" xfId="90" applyNumberFormat="1" applyFont="1" applyFill="1" applyBorder="1" applyAlignment="1">
      <alignment vertical="top"/>
    </xf>
    <xf numFmtId="43" fontId="26" fillId="0" borderId="16" xfId="1" applyFont="1" applyFill="1" applyBorder="1"/>
    <xf numFmtId="168" fontId="26" fillId="0" borderId="0" xfId="90" applyNumberFormat="1" applyFont="1" applyFill="1" applyBorder="1" applyAlignment="1">
      <alignment vertical="top"/>
    </xf>
    <xf numFmtId="0" fontId="26" fillId="0" borderId="0" xfId="5" applyFont="1" applyFill="1" applyBorder="1" applyAlignment="1">
      <alignment horizontal="left" vertical="top"/>
    </xf>
    <xf numFmtId="168" fontId="26" fillId="0" borderId="18" xfId="90" applyNumberFormat="1" applyFont="1" applyFill="1" applyBorder="1" applyAlignment="1">
      <alignment vertical="top"/>
    </xf>
    <xf numFmtId="0" fontId="27" fillId="0" borderId="17" xfId="0" applyFont="1" applyFill="1" applyBorder="1" applyAlignment="1">
      <alignment vertical="center"/>
    </xf>
    <xf numFmtId="0" fontId="27" fillId="0" borderId="18" xfId="0" applyFont="1" applyFill="1" applyBorder="1" applyAlignment="1">
      <alignment vertical="center"/>
    </xf>
    <xf numFmtId="0" fontId="26" fillId="0" borderId="18" xfId="0" applyFont="1" applyFill="1" applyBorder="1" applyAlignment="1">
      <alignment vertical="center"/>
    </xf>
    <xf numFmtId="0" fontId="27" fillId="0" borderId="19" xfId="0" applyFont="1" applyFill="1" applyBorder="1" applyAlignment="1">
      <alignment horizontal="right" vertical="center"/>
    </xf>
    <xf numFmtId="0" fontId="27" fillId="0" borderId="7" xfId="0" applyFont="1" applyFill="1" applyBorder="1" applyAlignment="1">
      <alignment horizontal="left" vertical="center" wrapText="1"/>
    </xf>
    <xf numFmtId="186" fontId="27" fillId="0" borderId="13" xfId="1" applyNumberFormat="1" applyFont="1" applyFill="1" applyBorder="1" applyAlignment="1">
      <alignment vertical="top"/>
    </xf>
    <xf numFmtId="186" fontId="27" fillId="0" borderId="12" xfId="1" applyNumberFormat="1" applyFont="1" applyFill="1" applyBorder="1" applyAlignment="1">
      <alignment vertical="top"/>
    </xf>
    <xf numFmtId="0" fontId="26" fillId="0" borderId="10" xfId="0" applyFont="1" applyFill="1" applyBorder="1" applyAlignment="1">
      <alignment horizontal="left" vertical="center" wrapText="1"/>
    </xf>
    <xf numFmtId="186" fontId="27" fillId="0" borderId="10" xfId="1" applyNumberFormat="1" applyFont="1" applyFill="1" applyBorder="1" applyAlignment="1">
      <alignment vertical="top"/>
    </xf>
    <xf numFmtId="0" fontId="27" fillId="0" borderId="10" xfId="0" applyFont="1" applyFill="1" applyBorder="1" applyAlignment="1">
      <alignment horizontal="left" vertical="center" wrapText="1"/>
    </xf>
    <xf numFmtId="186" fontId="27" fillId="0" borderId="10" xfId="1" applyNumberFormat="1" applyFont="1" applyFill="1" applyBorder="1" applyAlignment="1">
      <alignment vertical="center"/>
    </xf>
    <xf numFmtId="186" fontId="26" fillId="0" borderId="10" xfId="1" applyNumberFormat="1" applyFont="1" applyFill="1" applyBorder="1" applyAlignment="1">
      <alignment vertical="center"/>
    </xf>
    <xf numFmtId="0" fontId="26" fillId="0" borderId="10" xfId="0" applyFont="1" applyFill="1" applyBorder="1" applyAlignment="1">
      <alignment vertical="center" wrapText="1"/>
    </xf>
    <xf numFmtId="43" fontId="27" fillId="0" borderId="10" xfId="1" applyFont="1" applyFill="1" applyBorder="1" applyAlignment="1">
      <alignment vertical="center"/>
    </xf>
    <xf numFmtId="186" fontId="27" fillId="0" borderId="6" xfId="1" applyNumberFormat="1" applyFont="1" applyFill="1" applyBorder="1" applyAlignment="1">
      <alignment vertical="center"/>
    </xf>
    <xf numFmtId="0" fontId="27" fillId="0" borderId="10" xfId="0" applyFont="1" applyFill="1" applyBorder="1" applyAlignment="1">
      <alignment vertical="center" wrapText="1"/>
    </xf>
    <xf numFmtId="0" fontId="26" fillId="0" borderId="14" xfId="0" applyFont="1" applyFill="1" applyBorder="1" applyProtection="1">
      <protection locked="0" hidden="1"/>
    </xf>
    <xf numFmtId="186" fontId="27" fillId="0" borderId="14" xfId="63" applyNumberFormat="1" applyFont="1" applyFill="1" applyBorder="1" applyAlignment="1">
      <alignment vertical="center"/>
    </xf>
    <xf numFmtId="168" fontId="27" fillId="0" borderId="14" xfId="63" applyNumberFormat="1" applyFont="1" applyFill="1" applyBorder="1" applyAlignment="1">
      <alignment vertical="center"/>
    </xf>
    <xf numFmtId="0" fontId="27" fillId="0" borderId="14" xfId="0" applyFont="1" applyFill="1" applyBorder="1" applyAlignment="1">
      <alignment horizontal="center" vertical="center"/>
    </xf>
    <xf numFmtId="168" fontId="27" fillId="0" borderId="0" xfId="63" applyNumberFormat="1" applyFont="1" applyFill="1" applyBorder="1" applyAlignment="1">
      <alignment vertical="center"/>
    </xf>
    <xf numFmtId="0" fontId="27" fillId="0" borderId="11" xfId="0" applyFont="1" applyFill="1" applyBorder="1" applyAlignment="1">
      <alignment horizontal="center" vertical="center"/>
    </xf>
    <xf numFmtId="0" fontId="26" fillId="0" borderId="0" xfId="0" applyFont="1" applyFill="1" applyBorder="1" applyAlignment="1">
      <alignment vertical="center"/>
    </xf>
    <xf numFmtId="0" fontId="26" fillId="0" borderId="11" xfId="0" applyFont="1" applyFill="1" applyBorder="1" applyAlignment="1">
      <alignment vertical="center"/>
    </xf>
    <xf numFmtId="0" fontId="26" fillId="0" borderId="0" xfId="129" applyFont="1" applyFill="1" applyBorder="1"/>
    <xf numFmtId="0" fontId="26" fillId="0" borderId="11" xfId="129" applyFont="1" applyFill="1" applyBorder="1"/>
    <xf numFmtId="0" fontId="26" fillId="0" borderId="19" xfId="0" applyFont="1" applyFill="1" applyBorder="1" applyAlignment="1">
      <alignment vertical="center"/>
    </xf>
    <xf numFmtId="0" fontId="27" fillId="0" borderId="17" xfId="156" applyFont="1" applyFill="1" applyBorder="1" applyAlignment="1">
      <alignment horizontal="center" vertical="center"/>
    </xf>
    <xf numFmtId="43" fontId="27" fillId="0" borderId="18" xfId="1" applyFont="1" applyFill="1" applyBorder="1" applyAlignment="1">
      <alignment horizontal="center" vertical="center"/>
    </xf>
    <xf numFmtId="0" fontId="27" fillId="0" borderId="6" xfId="156" applyFont="1" applyFill="1" applyBorder="1" applyAlignment="1">
      <alignment horizontal="center" vertical="center"/>
    </xf>
    <xf numFmtId="43" fontId="27" fillId="0" borderId="6" xfId="1" applyFont="1" applyFill="1" applyBorder="1" applyAlignment="1">
      <alignment horizontal="center" vertical="center" wrapText="1"/>
    </xf>
    <xf numFmtId="0" fontId="26" fillId="0" borderId="0" xfId="0" applyFont="1" applyFill="1" applyAlignment="1">
      <alignment horizontal="center" vertical="center"/>
    </xf>
    <xf numFmtId="0" fontId="27" fillId="0" borderId="10" xfId="147" applyFont="1" applyFill="1" applyBorder="1"/>
    <xf numFmtId="0" fontId="27" fillId="0" borderId="10" xfId="147" applyFont="1" applyFill="1" applyBorder="1" applyAlignment="1">
      <alignment horizontal="left"/>
    </xf>
    <xf numFmtId="39" fontId="27" fillId="0" borderId="10" xfId="1" applyNumberFormat="1" applyFont="1" applyFill="1" applyBorder="1"/>
    <xf numFmtId="0" fontId="27" fillId="0" borderId="7" xfId="156" applyFont="1" applyFill="1" applyBorder="1"/>
    <xf numFmtId="0" fontId="26" fillId="0" borderId="7" xfId="156" applyFont="1" applyFill="1" applyBorder="1"/>
    <xf numFmtId="43" fontId="26" fillId="0" borderId="10" xfId="1" applyFont="1" applyFill="1" applyBorder="1" applyAlignment="1">
      <alignment horizontal="right"/>
    </xf>
    <xf numFmtId="0" fontId="26" fillId="0" borderId="10" xfId="147" applyFont="1" applyFill="1" applyBorder="1"/>
    <xf numFmtId="39" fontId="26" fillId="0" borderId="10" xfId="1" applyNumberFormat="1" applyFont="1" applyFill="1" applyBorder="1" applyAlignment="1">
      <alignment horizontal="right"/>
    </xf>
    <xf numFmtId="43" fontId="27" fillId="0" borderId="6" xfId="1" applyFont="1" applyFill="1" applyBorder="1"/>
    <xf numFmtId="186" fontId="26" fillId="0" borderId="0" xfId="0" applyNumberFormat="1" applyFont="1" applyFill="1"/>
    <xf numFmtId="0" fontId="26" fillId="0" borderId="7" xfId="147" applyFont="1" applyFill="1" applyBorder="1"/>
    <xf numFmtId="0" fontId="26" fillId="0" borderId="10" xfId="147" applyFont="1" applyFill="1" applyBorder="1" applyAlignment="1">
      <alignment horizontal="left"/>
    </xf>
    <xf numFmtId="0" fontId="27" fillId="0" borderId="10" xfId="147" applyFont="1" applyFill="1" applyBorder="1" applyAlignment="1">
      <alignment horizontal="left" wrapText="1"/>
    </xf>
    <xf numFmtId="43" fontId="27" fillId="0" borderId="22" xfId="1" applyFont="1" applyFill="1" applyBorder="1" applyAlignment="1">
      <alignment vertical="center"/>
    </xf>
    <xf numFmtId="165" fontId="26" fillId="0" borderId="0" xfId="0" applyNumberFormat="1" applyFont="1" applyFill="1"/>
    <xf numFmtId="0" fontId="27" fillId="0" borderId="7" xfId="147" applyFont="1" applyFill="1" applyBorder="1" applyAlignment="1">
      <alignment horizontal="left" wrapText="1"/>
    </xf>
    <xf numFmtId="0" fontId="26" fillId="0" borderId="17" xfId="147" applyFont="1" applyFill="1" applyBorder="1" applyAlignment="1">
      <alignment horizontal="left" wrapText="1"/>
    </xf>
    <xf numFmtId="43" fontId="27" fillId="0" borderId="14" xfId="1" applyFont="1" applyFill="1" applyBorder="1"/>
    <xf numFmtId="43" fontId="27" fillId="0" borderId="19" xfId="1" applyFont="1" applyFill="1" applyBorder="1"/>
    <xf numFmtId="43" fontId="26" fillId="0" borderId="15" xfId="1" applyFont="1" applyFill="1" applyBorder="1" applyAlignment="1">
      <alignment horizontal="center" vertical="top"/>
    </xf>
    <xf numFmtId="43" fontId="26" fillId="0" borderId="0" xfId="1" applyFont="1" applyFill="1" applyBorder="1" applyAlignment="1">
      <alignment horizontal="center" vertical="top"/>
    </xf>
    <xf numFmtId="43" fontId="26" fillId="0" borderId="18" xfId="1" applyFont="1" applyFill="1" applyBorder="1" applyAlignment="1">
      <alignment horizontal="center" vertical="top"/>
    </xf>
    <xf numFmtId="0" fontId="27" fillId="0" borderId="0" xfId="0" applyFont="1" applyBorder="1" applyAlignment="1"/>
    <xf numFmtId="0" fontId="26" fillId="0" borderId="0" xfId="0" applyFont="1"/>
    <xf numFmtId="0" fontId="27" fillId="0" borderId="0" xfId="2" applyFont="1" applyFill="1" applyBorder="1" applyAlignment="1">
      <alignment horizontal="center"/>
    </xf>
    <xf numFmtId="165" fontId="26" fillId="0" borderId="0" xfId="63" applyFont="1"/>
    <xf numFmtId="169" fontId="27" fillId="0" borderId="6" xfId="0" applyNumberFormat="1" applyFont="1" applyFill="1" applyBorder="1" applyAlignment="1">
      <alignment horizontal="center" vertical="center"/>
    </xf>
    <xf numFmtId="177" fontId="27" fillId="0" borderId="6" xfId="63" applyNumberFormat="1" applyFont="1" applyFill="1" applyBorder="1" applyAlignment="1">
      <alignment horizontal="center" vertical="center" wrapText="1"/>
    </xf>
    <xf numFmtId="169" fontId="27" fillId="0" borderId="12" xfId="0" applyNumberFormat="1" applyFont="1" applyFill="1" applyBorder="1" applyAlignment="1">
      <alignment vertical="top"/>
    </xf>
    <xf numFmtId="43" fontId="27" fillId="0" borderId="13" xfId="1" applyFont="1" applyFill="1" applyBorder="1" applyAlignment="1">
      <alignment horizontal="left" vertical="top"/>
    </xf>
    <xf numFmtId="43" fontId="27" fillId="0" borderId="10" xfId="1" applyFont="1" applyFill="1" applyBorder="1" applyAlignment="1">
      <alignment horizontal="center" vertical="center" wrapText="1"/>
    </xf>
    <xf numFmtId="43" fontId="26" fillId="0" borderId="13" xfId="1" applyFont="1" applyFill="1" applyBorder="1"/>
    <xf numFmtId="169" fontId="26" fillId="0" borderId="7" xfId="0" quotePrefix="1" applyNumberFormat="1" applyFont="1" applyFill="1" applyBorder="1" applyAlignment="1">
      <alignment vertical="top"/>
    </xf>
    <xf numFmtId="43" fontId="26" fillId="0" borderId="10" xfId="1" applyFont="1" applyFill="1" applyBorder="1" applyAlignment="1">
      <alignment horizontal="left" vertical="top"/>
    </xf>
    <xf numFmtId="43" fontId="26" fillId="0" borderId="11" xfId="1" applyFont="1" applyFill="1" applyBorder="1" applyAlignment="1">
      <alignment horizontal="left" vertical="top"/>
    </xf>
    <xf numFmtId="169" fontId="27" fillId="0" borderId="7" xfId="0" applyNumberFormat="1" applyFont="1" applyFill="1" applyBorder="1" applyAlignment="1">
      <alignment vertical="top"/>
    </xf>
    <xf numFmtId="43" fontId="27" fillId="0" borderId="14" xfId="1" applyFont="1" applyFill="1" applyBorder="1" applyAlignment="1">
      <alignment horizontal="left" vertical="top"/>
    </xf>
    <xf numFmtId="43" fontId="27" fillId="0" borderId="14" xfId="1" applyFont="1" applyFill="1" applyBorder="1" applyAlignment="1">
      <alignment horizontal="center" vertical="center" wrapText="1"/>
    </xf>
    <xf numFmtId="0" fontId="27" fillId="0" borderId="7" xfId="0" applyNumberFormat="1" applyFont="1" applyFill="1" applyBorder="1" applyAlignment="1">
      <alignment vertical="top" wrapText="1"/>
    </xf>
    <xf numFmtId="43" fontId="27" fillId="0" borderId="10" xfId="1" applyFont="1" applyFill="1" applyBorder="1" applyAlignment="1">
      <alignment horizontal="left" vertical="top" wrapText="1"/>
    </xf>
    <xf numFmtId="43" fontId="26" fillId="0" borderId="10" xfId="1" applyFont="1" applyFill="1" applyBorder="1" applyAlignment="1">
      <alignment horizontal="left" vertical="center" wrapText="1"/>
    </xf>
    <xf numFmtId="43" fontId="26" fillId="0" borderId="10" xfId="1" applyFont="1" applyFill="1" applyBorder="1" applyAlignment="1">
      <alignment horizontal="right" vertical="center" wrapText="1"/>
    </xf>
    <xf numFmtId="43" fontId="26" fillId="0" borderId="11" xfId="1" applyFont="1" applyFill="1" applyBorder="1" applyAlignment="1">
      <alignment horizontal="left" vertical="center" wrapText="1"/>
    </xf>
    <xf numFmtId="169" fontId="27" fillId="0" borderId="17" xfId="0" applyNumberFormat="1" applyFont="1" applyFill="1" applyBorder="1" applyAlignment="1">
      <alignment vertical="top"/>
    </xf>
    <xf numFmtId="0" fontId="27" fillId="0" borderId="8" xfId="0" applyNumberFormat="1" applyFont="1" applyFill="1" applyBorder="1" applyAlignment="1">
      <alignment horizontal="left" vertical="top" wrapText="1"/>
    </xf>
    <xf numFmtId="43" fontId="27" fillId="0" borderId="6" xfId="1" applyFont="1" applyFill="1" applyBorder="1" applyAlignment="1">
      <alignment horizontal="left" vertical="top" wrapText="1"/>
    </xf>
    <xf numFmtId="43" fontId="27" fillId="0" borderId="9" xfId="1" applyFont="1" applyFill="1" applyBorder="1" applyAlignment="1">
      <alignment horizontal="left" vertical="top" wrapText="1"/>
    </xf>
    <xf numFmtId="0" fontId="26" fillId="0" borderId="0" xfId="0" applyNumberFormat="1" applyFont="1" applyFill="1" applyBorder="1" applyAlignment="1">
      <alignment horizontal="left" vertical="top" wrapText="1"/>
    </xf>
    <xf numFmtId="165" fontId="27" fillId="0" borderId="0" xfId="63" applyFont="1" applyFill="1" applyBorder="1" applyAlignment="1">
      <alignment vertical="center" wrapText="1"/>
    </xf>
    <xf numFmtId="165" fontId="27" fillId="0" borderId="6" xfId="63" applyFont="1" applyFill="1" applyBorder="1" applyAlignment="1">
      <alignment horizontal="center" vertical="center" wrapText="1"/>
    </xf>
    <xf numFmtId="0" fontId="27" fillId="0" borderId="12" xfId="2" applyFont="1" applyFill="1" applyBorder="1" applyAlignment="1">
      <alignment wrapText="1"/>
    </xf>
    <xf numFmtId="43" fontId="27" fillId="0" borderId="0" xfId="1" applyFont="1" applyFill="1" applyBorder="1" applyAlignment="1">
      <alignment horizontal="center" vertical="center" wrapText="1"/>
    </xf>
    <xf numFmtId="186" fontId="27" fillId="0" borderId="11" xfId="1" applyNumberFormat="1" applyFont="1" applyFill="1" applyBorder="1" applyAlignment="1">
      <alignment horizontal="center" vertical="center" wrapText="1"/>
    </xf>
    <xf numFmtId="43" fontId="27" fillId="0" borderId="10" xfId="1" applyFont="1" applyFill="1" applyBorder="1" applyAlignment="1"/>
    <xf numFmtId="43" fontId="27" fillId="0" borderId="11" xfId="1" applyFont="1" applyFill="1" applyBorder="1" applyAlignment="1">
      <alignment horizontal="center" vertical="center" wrapText="1"/>
    </xf>
    <xf numFmtId="0" fontId="26" fillId="0" borderId="7" xfId="2" applyFont="1" applyFill="1" applyBorder="1" applyAlignment="1"/>
    <xf numFmtId="43" fontId="26" fillId="0" borderId="10" xfId="1" applyFont="1" applyFill="1" applyBorder="1" applyAlignment="1">
      <alignment horizontal="left" vertical="top" wrapText="1"/>
    </xf>
    <xf numFmtId="186" fontId="26" fillId="0" borderId="11" xfId="1" applyNumberFormat="1" applyFont="1" applyFill="1" applyBorder="1" applyAlignment="1">
      <alignment horizontal="right" vertical="center" wrapText="1"/>
    </xf>
    <xf numFmtId="43" fontId="26" fillId="0" borderId="11" xfId="1" applyFont="1" applyFill="1" applyBorder="1" applyAlignment="1">
      <alignment horizontal="left" vertical="top" wrapText="1"/>
    </xf>
    <xf numFmtId="43" fontId="26" fillId="0" borderId="11" xfId="1" applyFont="1" applyFill="1" applyBorder="1" applyAlignment="1">
      <alignment horizontal="right" vertical="center" wrapText="1"/>
    </xf>
    <xf numFmtId="0" fontId="26" fillId="0" borderId="7" xfId="2" applyFont="1" applyFill="1" applyBorder="1" applyAlignment="1">
      <alignment vertical="top" wrapText="1"/>
    </xf>
    <xf numFmtId="43" fontId="26" fillId="0" borderId="10" xfId="1" applyFont="1" applyFill="1" applyBorder="1" applyAlignment="1">
      <alignment horizontal="right" vertical="top" wrapText="1"/>
    </xf>
    <xf numFmtId="43" fontId="26" fillId="0" borderId="11" xfId="1" applyFont="1" applyFill="1" applyBorder="1" applyAlignment="1">
      <alignment horizontal="right" vertical="top" wrapText="1"/>
    </xf>
    <xf numFmtId="0" fontId="26" fillId="0" borderId="0" xfId="0" applyFont="1" applyAlignment="1">
      <alignment vertical="top"/>
    </xf>
    <xf numFmtId="168" fontId="26" fillId="0" borderId="0" xfId="63" applyNumberFormat="1" applyFont="1" applyFill="1" applyAlignment="1">
      <alignment vertical="top"/>
    </xf>
    <xf numFmtId="0" fontId="26" fillId="0" borderId="17" xfId="2" applyFont="1" applyFill="1" applyBorder="1" applyAlignment="1"/>
    <xf numFmtId="43" fontId="27" fillId="0" borderId="17" xfId="1" applyFont="1" applyFill="1" applyBorder="1"/>
    <xf numFmtId="0" fontId="27" fillId="0" borderId="0" xfId="0" applyNumberFormat="1" applyFont="1" applyFill="1" applyBorder="1" applyAlignment="1">
      <alignment horizontal="left" vertical="top" wrapText="1"/>
    </xf>
    <xf numFmtId="1" fontId="26" fillId="0" borderId="6" xfId="174" applyNumberFormat="1" applyFont="1" applyFill="1" applyBorder="1" applyAlignment="1">
      <alignment horizontal="right" vertical="top" wrapText="1"/>
    </xf>
    <xf numFmtId="168" fontId="26" fillId="0" borderId="6" xfId="63" applyNumberFormat="1" applyFont="1" applyFill="1" applyBorder="1" applyAlignment="1">
      <alignment horizontal="right" vertical="center" wrapText="1"/>
    </xf>
    <xf numFmtId="0" fontId="26" fillId="0" borderId="0" xfId="0" applyFont="1" applyFill="1" applyAlignment="1">
      <alignment horizontal="left"/>
    </xf>
    <xf numFmtId="37" fontId="27" fillId="0" borderId="0" xfId="0" applyNumberFormat="1" applyFont="1" applyFill="1" applyBorder="1" applyAlignment="1" applyProtection="1">
      <alignment horizontal="center" vertical="top"/>
      <protection locked="0"/>
    </xf>
    <xf numFmtId="0" fontId="27" fillId="0" borderId="0" xfId="2" applyFont="1" applyFill="1" applyBorder="1" applyAlignment="1">
      <alignment horizontal="left" vertical="center" wrapText="1"/>
    </xf>
    <xf numFmtId="0" fontId="27" fillId="0" borderId="0" xfId="0" applyFont="1" applyFill="1" applyAlignment="1">
      <alignment horizontal="left"/>
    </xf>
    <xf numFmtId="43" fontId="27" fillId="0" borderId="6" xfId="1" applyFont="1" applyBorder="1" applyAlignment="1">
      <alignment vertical="center" wrapText="1"/>
    </xf>
    <xf numFmtId="43" fontId="26" fillId="0" borderId="0" xfId="1" applyFont="1" applyBorder="1" applyAlignment="1"/>
    <xf numFmtId="0" fontId="27" fillId="0" borderId="6" xfId="2" applyFont="1" applyFill="1" applyBorder="1" applyAlignment="1">
      <alignment horizontal="center" vertical="center"/>
    </xf>
    <xf numFmtId="43" fontId="27" fillId="0" borderId="6" xfId="1" applyFont="1" applyBorder="1" applyAlignment="1">
      <alignment horizontal="center" vertical="center" wrapText="1"/>
    </xf>
    <xf numFmtId="0" fontId="27" fillId="0" borderId="7" xfId="0" applyNumberFormat="1" applyFont="1" applyFill="1" applyBorder="1" applyAlignment="1">
      <alignment horizontal="justify" vertical="center" wrapText="1"/>
    </xf>
    <xf numFmtId="0" fontId="26" fillId="0" borderId="7" xfId="0" applyNumberFormat="1" applyFont="1" applyFill="1" applyBorder="1" applyAlignment="1">
      <alignment horizontal="justify" vertical="center" wrapText="1"/>
    </xf>
    <xf numFmtId="0" fontId="27" fillId="0" borderId="10" xfId="0" quotePrefix="1" applyNumberFormat="1" applyFont="1" applyFill="1" applyBorder="1" applyAlignment="1">
      <alignment horizontal="justify" vertical="center" wrapText="1"/>
    </xf>
    <xf numFmtId="0" fontId="27" fillId="0" borderId="7" xfId="0" quotePrefix="1" applyNumberFormat="1" applyFont="1" applyFill="1" applyBorder="1" applyAlignment="1">
      <alignment horizontal="justify" vertical="center" wrapText="1"/>
    </xf>
    <xf numFmtId="0" fontId="26" fillId="0" borderId="7" xfId="0" quotePrefix="1" applyNumberFormat="1" applyFont="1" applyFill="1" applyBorder="1" applyAlignment="1">
      <alignment horizontal="justify" vertical="center" wrapText="1"/>
    </xf>
    <xf numFmtId="39" fontId="26" fillId="0" borderId="14" xfId="1" applyNumberFormat="1" applyFont="1" applyFill="1" applyBorder="1"/>
    <xf numFmtId="43" fontId="27" fillId="0" borderId="13" xfId="1" applyFont="1" applyFill="1" applyBorder="1" applyAlignment="1">
      <alignment horizontal="right"/>
    </xf>
    <xf numFmtId="43" fontId="26" fillId="0" borderId="14" xfId="1" applyFont="1" applyFill="1" applyBorder="1" applyAlignment="1">
      <alignment horizontal="right"/>
    </xf>
    <xf numFmtId="37" fontId="27" fillId="0" borderId="6" xfId="0" applyNumberFormat="1" applyFont="1" applyFill="1" applyBorder="1" applyAlignment="1" applyProtection="1">
      <alignment horizontal="center" vertical="top"/>
      <protection locked="0"/>
    </xf>
    <xf numFmtId="0" fontId="27" fillId="0" borderId="0" xfId="4" applyFont="1" applyFill="1" applyBorder="1" applyAlignment="1">
      <alignment horizontal="left" vertical="center"/>
    </xf>
    <xf numFmtId="43" fontId="27" fillId="0" borderId="0" xfId="1" applyFont="1" applyFill="1" applyBorder="1" applyAlignment="1">
      <alignment horizontal="justify" vertical="center"/>
    </xf>
    <xf numFmtId="186" fontId="27" fillId="0" borderId="6" xfId="1" applyNumberFormat="1" applyFont="1" applyBorder="1" applyAlignment="1">
      <alignment horizontal="center" vertical="center" wrapText="1"/>
    </xf>
    <xf numFmtId="0" fontId="27" fillId="0" borderId="7" xfId="2" applyFont="1" applyFill="1" applyBorder="1" applyAlignment="1">
      <alignment horizontal="center" vertical="center"/>
    </xf>
    <xf numFmtId="0" fontId="27" fillId="0" borderId="0" xfId="4" applyFont="1" applyFill="1" applyBorder="1" applyAlignment="1">
      <alignment horizontal="justify" vertical="center"/>
    </xf>
    <xf numFmtId="0" fontId="27" fillId="0" borderId="18" xfId="2" applyFont="1" applyFill="1" applyBorder="1" applyAlignment="1">
      <alignment horizontal="left" vertical="center" wrapText="1"/>
    </xf>
    <xf numFmtId="43" fontId="26" fillId="0" borderId="18" xfId="1" applyFont="1" applyFill="1" applyBorder="1" applyAlignment="1">
      <alignment horizontal="right"/>
    </xf>
    <xf numFmtId="0" fontId="26" fillId="0" borderId="10" xfId="0" applyFont="1" applyBorder="1"/>
    <xf numFmtId="43" fontId="26" fillId="0" borderId="10" xfId="1" applyFont="1" applyBorder="1"/>
    <xf numFmtId="0" fontId="26" fillId="0" borderId="10" xfId="0" applyFont="1" applyBorder="1" applyAlignment="1">
      <alignment wrapText="1"/>
    </xf>
    <xf numFmtId="39" fontId="26" fillId="0" borderId="10" xfId="1" applyNumberFormat="1" applyFont="1" applyBorder="1"/>
    <xf numFmtId="0" fontId="27" fillId="0" borderId="6" xfId="0" applyFont="1" applyBorder="1" applyAlignment="1">
      <alignment horizontal="center"/>
    </xf>
    <xf numFmtId="39" fontId="27" fillId="0" borderId="6" xfId="1" applyNumberFormat="1" applyFont="1" applyBorder="1"/>
    <xf numFmtId="0" fontId="26" fillId="0" borderId="0" xfId="0" applyFont="1" applyAlignment="1">
      <alignment horizontal="justify"/>
    </xf>
    <xf numFmtId="43" fontId="27" fillId="0" borderId="0" xfId="1" applyFont="1" applyBorder="1"/>
    <xf numFmtId="0" fontId="27" fillId="0" borderId="7" xfId="0" applyFont="1" applyFill="1" applyBorder="1" applyAlignment="1">
      <alignment vertical="center" wrapText="1"/>
    </xf>
    <xf numFmtId="43" fontId="26" fillId="0" borderId="10" xfId="1" applyFont="1" applyFill="1" applyBorder="1" applyAlignment="1">
      <alignment horizontal="left" vertical="center"/>
    </xf>
    <xf numFmtId="0" fontId="26" fillId="0" borderId="7" xfId="0" applyFont="1" applyFill="1" applyBorder="1" applyAlignment="1">
      <alignment horizontal="left" vertical="center" wrapText="1"/>
    </xf>
    <xf numFmtId="0" fontId="26" fillId="0" borderId="7" xfId="0" applyFont="1" applyFill="1" applyBorder="1" applyAlignment="1">
      <alignment vertical="center" wrapText="1"/>
    </xf>
    <xf numFmtId="43" fontId="27" fillId="0" borderId="6" xfId="1" applyFont="1" applyFill="1" applyBorder="1" applyAlignment="1">
      <alignment horizontal="right" vertical="center" wrapText="1"/>
    </xf>
    <xf numFmtId="43" fontId="27" fillId="0" borderId="0" xfId="1" applyFont="1" applyFill="1" applyBorder="1" applyAlignment="1">
      <alignment horizontal="right" vertical="center" wrapText="1"/>
    </xf>
    <xf numFmtId="0" fontId="27" fillId="2" borderId="0" xfId="0" applyFont="1" applyFill="1"/>
    <xf numFmtId="188" fontId="26" fillId="0" borderId="10" xfId="1" applyNumberFormat="1" applyFont="1" applyFill="1" applyBorder="1"/>
    <xf numFmtId="0" fontId="26" fillId="0" borderId="7" xfId="2" applyFont="1" applyFill="1" applyBorder="1" applyAlignment="1">
      <alignment horizontal="left" vertical="center"/>
    </xf>
    <xf numFmtId="170" fontId="26" fillId="0" borderId="0" xfId="0" applyNumberFormat="1" applyFont="1" applyFill="1" applyBorder="1" applyAlignment="1">
      <alignment horizontal="left" vertical="center"/>
    </xf>
    <xf numFmtId="0" fontId="26" fillId="0" borderId="0" xfId="0" applyNumberFormat="1" applyFont="1" applyFill="1" applyBorder="1" applyAlignment="1">
      <alignment horizontal="left" vertical="center"/>
    </xf>
    <xf numFmtId="43" fontId="26" fillId="0" borderId="14" xfId="1" applyFont="1" applyFill="1" applyBorder="1" applyAlignment="1">
      <alignment horizontal="right" vertical="center" wrapText="1"/>
    </xf>
    <xf numFmtId="187" fontId="26" fillId="0" borderId="11" xfId="1" applyNumberFormat="1" applyFont="1" applyFill="1" applyBorder="1"/>
    <xf numFmtId="168" fontId="26" fillId="0" borderId="0" xfId="0" applyNumberFormat="1" applyFont="1" applyFill="1" applyAlignment="1">
      <alignment horizontal="left" vertical="center"/>
    </xf>
    <xf numFmtId="0" fontId="26" fillId="0" borderId="0" xfId="0" applyFont="1" applyFill="1" applyAlignment="1">
      <alignment horizontal="left" vertical="center"/>
    </xf>
    <xf numFmtId="0" fontId="26" fillId="0" borderId="0" xfId="0" applyNumberFormat="1" applyFont="1" applyFill="1" applyBorder="1" applyAlignment="1">
      <alignment horizontal="left" vertical="top"/>
    </xf>
    <xf numFmtId="0" fontId="26" fillId="0" borderId="14" xfId="0" quotePrefix="1" applyNumberFormat="1" applyFont="1" applyFill="1" applyBorder="1" applyAlignment="1">
      <alignment horizontal="justify" vertical="center" wrapText="1"/>
    </xf>
    <xf numFmtId="0" fontId="26" fillId="0" borderId="10" xfId="0" applyNumberFormat="1" applyFont="1" applyFill="1" applyBorder="1" applyAlignment="1">
      <alignment horizontal="justify" vertical="center" wrapText="1"/>
    </xf>
    <xf numFmtId="0" fontId="27" fillId="0" borderId="0" xfId="0" applyNumberFormat="1" applyFont="1" applyFill="1" applyBorder="1" applyAlignment="1">
      <alignment horizontal="left" vertical="center"/>
    </xf>
    <xf numFmtId="170" fontId="26" fillId="0" borderId="0" xfId="0" applyNumberFormat="1" applyFont="1" applyFill="1" applyBorder="1" applyAlignment="1">
      <alignment horizontal="left" vertical="top"/>
    </xf>
    <xf numFmtId="0" fontId="26" fillId="0" borderId="0" xfId="0" applyFont="1" applyFill="1" applyAlignment="1">
      <alignment vertical="center"/>
    </xf>
    <xf numFmtId="168" fontId="26" fillId="0" borderId="0" xfId="0" applyNumberFormat="1" applyFont="1" applyFill="1" applyAlignment="1">
      <alignment vertical="center"/>
    </xf>
    <xf numFmtId="170" fontId="27" fillId="0" borderId="0" xfId="0" applyNumberFormat="1" applyFont="1" applyFill="1" applyBorder="1" applyAlignment="1">
      <alignment horizontal="left" vertical="center"/>
    </xf>
    <xf numFmtId="0" fontId="26" fillId="0" borderId="0" xfId="0" applyFont="1" applyFill="1" applyBorder="1" applyAlignment="1">
      <alignment horizontal="left"/>
    </xf>
    <xf numFmtId="168" fontId="26" fillId="0" borderId="0" xfId="3" applyNumberFormat="1" applyFont="1" applyFill="1"/>
    <xf numFmtId="43" fontId="26" fillId="0" borderId="0" xfId="1" applyFont="1" applyFill="1" applyBorder="1" applyAlignment="1">
      <alignment horizontal="justify" vertical="center" wrapText="1"/>
    </xf>
    <xf numFmtId="169" fontId="27" fillId="0" borderId="6" xfId="0" applyNumberFormat="1" applyFont="1" applyFill="1" applyBorder="1" applyAlignment="1">
      <alignment horizontal="center" vertical="center" wrapText="1"/>
    </xf>
    <xf numFmtId="168" fontId="27" fillId="0" borderId="6" xfId="3" applyNumberFormat="1" applyFont="1" applyBorder="1" applyAlignment="1">
      <alignment horizontal="center" vertical="center" wrapText="1"/>
    </xf>
    <xf numFmtId="169" fontId="27" fillId="0" borderId="10" xfId="0" applyNumberFormat="1" applyFont="1" applyFill="1" applyBorder="1" applyAlignment="1">
      <alignment horizontal="center" vertical="center" wrapText="1"/>
    </xf>
    <xf numFmtId="43" fontId="27" fillId="0" borderId="10" xfId="1" applyFont="1" applyBorder="1" applyAlignment="1">
      <alignment horizontal="center" vertical="center" wrapText="1"/>
    </xf>
    <xf numFmtId="37" fontId="26" fillId="0" borderId="10" xfId="0" applyNumberFormat="1" applyFont="1" applyFill="1" applyBorder="1" applyAlignment="1" applyProtection="1">
      <alignment horizontal="justify" vertical="center"/>
      <protection locked="0"/>
    </xf>
    <xf numFmtId="0" fontId="26" fillId="0" borderId="10" xfId="5" applyFont="1" applyFill="1" applyBorder="1"/>
    <xf numFmtId="0" fontId="27" fillId="0" borderId="11" xfId="4" applyFont="1" applyFill="1" applyBorder="1" applyAlignment="1">
      <alignment horizontal="left" vertical="center" wrapText="1"/>
    </xf>
    <xf numFmtId="0" fontId="27" fillId="0" borderId="0" xfId="4" applyFont="1" applyFill="1" applyBorder="1" applyAlignment="1">
      <alignment horizontal="left" vertical="center" wrapText="1"/>
    </xf>
    <xf numFmtId="167" fontId="26" fillId="0" borderId="25" xfId="0" applyNumberFormat="1" applyFont="1" applyBorder="1"/>
    <xf numFmtId="0" fontId="27" fillId="0" borderId="0" xfId="0" applyFont="1" applyFill="1" applyAlignment="1">
      <alignment vertical="center"/>
    </xf>
    <xf numFmtId="43" fontId="26" fillId="0" borderId="0" xfId="1" applyFont="1" applyFill="1" applyAlignment="1">
      <alignment vertical="center"/>
    </xf>
    <xf numFmtId="168" fontId="27" fillId="0" borderId="0" xfId="3" applyNumberFormat="1" applyFont="1" applyFill="1" applyBorder="1" applyAlignment="1">
      <alignment horizontal="right" vertical="center"/>
    </xf>
    <xf numFmtId="0" fontId="26" fillId="0" borderId="10" xfId="0" applyFont="1" applyFill="1" applyBorder="1" applyAlignment="1">
      <alignment vertical="center"/>
    </xf>
    <xf numFmtId="0" fontId="26" fillId="0" borderId="7" xfId="0" applyFont="1" applyBorder="1"/>
    <xf numFmtId="39" fontId="26" fillId="0" borderId="10" xfId="1" applyNumberFormat="1" applyFont="1" applyFill="1" applyBorder="1" applyAlignment="1">
      <alignment vertical="center"/>
    </xf>
    <xf numFmtId="0" fontId="26" fillId="0" borderId="14" xfId="0" applyFont="1" applyFill="1" applyBorder="1" applyAlignment="1">
      <alignment vertical="center"/>
    </xf>
    <xf numFmtId="43" fontId="26" fillId="0" borderId="14" xfId="1" applyFont="1" applyFill="1" applyBorder="1" applyAlignment="1">
      <alignment vertical="center"/>
    </xf>
    <xf numFmtId="0" fontId="26" fillId="0" borderId="12" xfId="0" applyFont="1" applyFill="1" applyBorder="1" applyAlignment="1">
      <alignment vertical="center"/>
    </xf>
    <xf numFmtId="43" fontId="26" fillId="0" borderId="15" xfId="1" applyFont="1" applyFill="1" applyBorder="1" applyAlignment="1">
      <alignment vertical="center"/>
    </xf>
    <xf numFmtId="168" fontId="26" fillId="0" borderId="16" xfId="3" applyNumberFormat="1" applyFont="1" applyFill="1" applyBorder="1" applyAlignment="1">
      <alignment vertical="center"/>
    </xf>
    <xf numFmtId="43" fontId="26" fillId="0" borderId="13" xfId="1" applyFont="1" applyFill="1" applyBorder="1" applyAlignment="1">
      <alignment vertical="center"/>
    </xf>
    <xf numFmtId="43" fontId="26" fillId="0" borderId="16" xfId="1" applyFont="1" applyFill="1" applyBorder="1" applyAlignment="1">
      <alignment vertical="center"/>
    </xf>
    <xf numFmtId="0" fontId="26" fillId="0" borderId="0" xfId="4" applyFont="1" applyFill="1" applyBorder="1" applyAlignment="1">
      <alignment horizontal="left" vertical="center"/>
    </xf>
    <xf numFmtId="0" fontId="26" fillId="0" borderId="7" xfId="0" applyFont="1" applyFill="1" applyBorder="1" applyAlignment="1">
      <alignment vertical="center"/>
    </xf>
    <xf numFmtId="43" fontId="26" fillId="0" borderId="11" xfId="1" applyFont="1" applyFill="1" applyBorder="1" applyAlignment="1">
      <alignment vertical="center"/>
    </xf>
    <xf numFmtId="0" fontId="26" fillId="0" borderId="7" xfId="0" applyFont="1" applyBorder="1" applyAlignment="1">
      <alignment wrapText="1"/>
    </xf>
    <xf numFmtId="43" fontId="26" fillId="0" borderId="10" xfId="1" applyFont="1" applyBorder="1" applyAlignment="1">
      <alignment wrapText="1"/>
    </xf>
    <xf numFmtId="43" fontId="26" fillId="0" borderId="11" xfId="1" applyFont="1" applyBorder="1" applyAlignment="1">
      <alignment wrapText="1"/>
    </xf>
    <xf numFmtId="0" fontId="26" fillId="0" borderId="7" xfId="0" applyFont="1" applyBorder="1" applyAlignment="1">
      <alignment vertical="top" wrapText="1"/>
    </xf>
    <xf numFmtId="43" fontId="26" fillId="0" borderId="10" xfId="1" applyFont="1" applyBorder="1" applyAlignment="1">
      <alignment vertical="top" wrapText="1"/>
    </xf>
    <xf numFmtId="43" fontId="26" fillId="0" borderId="11" xfId="1" applyFont="1" applyBorder="1" applyAlignment="1">
      <alignment vertical="top" wrapText="1"/>
    </xf>
    <xf numFmtId="0" fontId="26" fillId="0" borderId="7" xfId="0" applyFont="1" applyBorder="1" applyAlignment="1">
      <alignment horizontal="left" wrapText="1"/>
    </xf>
    <xf numFmtId="43" fontId="26" fillId="0" borderId="10" xfId="1" applyFont="1" applyBorder="1" applyAlignment="1">
      <alignment horizontal="left" wrapText="1"/>
    </xf>
    <xf numFmtId="43" fontId="26" fillId="0" borderId="11" xfId="1" applyFont="1" applyBorder="1" applyAlignment="1">
      <alignment horizontal="left" wrapText="1"/>
    </xf>
    <xf numFmtId="0" fontId="27" fillId="0" borderId="17" xfId="0" applyFont="1" applyBorder="1" applyAlignment="1"/>
    <xf numFmtId="43" fontId="27" fillId="0" borderId="14" xfId="1" applyFont="1" applyBorder="1" applyAlignment="1">
      <alignment wrapText="1"/>
    </xf>
    <xf numFmtId="43" fontId="26" fillId="0" borderId="0" xfId="1" applyFont="1" applyBorder="1" applyAlignment="1">
      <alignment horizontal="left" wrapText="1"/>
    </xf>
    <xf numFmtId="168" fontId="26" fillId="0" borderId="11" xfId="3" applyNumberFormat="1" applyFont="1" applyBorder="1" applyAlignment="1">
      <alignment horizontal="left" wrapText="1"/>
    </xf>
    <xf numFmtId="0" fontId="27" fillId="0" borderId="7" xfId="0" applyFont="1" applyBorder="1" applyAlignment="1"/>
    <xf numFmtId="43" fontId="27" fillId="0" borderId="0" xfId="1" applyFont="1" applyBorder="1" applyAlignment="1"/>
    <xf numFmtId="168" fontId="27" fillId="0" borderId="11" xfId="3" applyNumberFormat="1" applyFont="1" applyBorder="1" applyAlignment="1"/>
    <xf numFmtId="167" fontId="26" fillId="0" borderId="0" xfId="0" applyNumberFormat="1" applyFont="1" applyFill="1"/>
    <xf numFmtId="0" fontId="27" fillId="0" borderId="12" xfId="0" applyFont="1" applyBorder="1" applyAlignment="1">
      <alignment wrapText="1"/>
    </xf>
    <xf numFmtId="39" fontId="27" fillId="0" borderId="13" xfId="1" applyNumberFormat="1" applyFont="1" applyBorder="1" applyAlignment="1">
      <alignment vertical="center" wrapText="1"/>
    </xf>
    <xf numFmtId="0" fontId="26" fillId="0" borderId="0" xfId="0" applyFont="1" applyFill="1" applyAlignment="1">
      <alignment horizontal="left" vertical="top"/>
    </xf>
    <xf numFmtId="43" fontId="26" fillId="0" borderId="7" xfId="1" applyFont="1" applyBorder="1" applyAlignment="1">
      <alignment horizontal="left" wrapText="1"/>
    </xf>
    <xf numFmtId="0" fontId="27" fillId="0" borderId="17" xfId="0" applyFont="1" applyBorder="1" applyAlignment="1">
      <alignment vertical="top" wrapText="1"/>
    </xf>
    <xf numFmtId="39" fontId="27" fillId="0" borderId="10" xfId="1" applyNumberFormat="1" applyFont="1" applyFill="1" applyBorder="1" applyAlignment="1"/>
    <xf numFmtId="39" fontId="27" fillId="0" borderId="14" xfId="1" applyNumberFormat="1" applyFont="1" applyBorder="1" applyAlignment="1">
      <alignment wrapText="1"/>
    </xf>
    <xf numFmtId="43" fontId="27" fillId="0" borderId="15" xfId="1" applyFont="1" applyBorder="1" applyAlignment="1">
      <alignment wrapText="1"/>
    </xf>
    <xf numFmtId="168" fontId="27" fillId="0" borderId="16" xfId="3" applyNumberFormat="1" applyFont="1" applyBorder="1" applyAlignment="1">
      <alignment wrapText="1"/>
    </xf>
    <xf numFmtId="0" fontId="27" fillId="0" borderId="17" xfId="0" applyFont="1" applyBorder="1" applyAlignment="1">
      <alignment wrapText="1"/>
    </xf>
    <xf numFmtId="43" fontId="27" fillId="0" borderId="18" xfId="1" applyFont="1" applyBorder="1" applyAlignment="1">
      <alignment wrapText="1"/>
    </xf>
    <xf numFmtId="168" fontId="27" fillId="0" borderId="19" xfId="3" applyNumberFormat="1" applyFont="1" applyBorder="1" applyAlignment="1">
      <alignment wrapText="1"/>
    </xf>
    <xf numFmtId="0" fontId="26" fillId="0" borderId="12" xfId="0" applyFont="1" applyBorder="1" applyAlignment="1">
      <alignment wrapText="1"/>
    </xf>
    <xf numFmtId="43" fontId="26" fillId="0" borderId="12" xfId="1" applyFont="1" applyBorder="1" applyAlignment="1">
      <alignment wrapText="1"/>
    </xf>
    <xf numFmtId="43" fontId="26" fillId="0" borderId="13" xfId="1" applyFont="1" applyBorder="1" applyAlignment="1">
      <alignment wrapText="1"/>
    </xf>
    <xf numFmtId="43" fontId="26" fillId="0" borderId="7" xfId="1" applyFont="1" applyBorder="1" applyAlignment="1">
      <alignment wrapText="1"/>
    </xf>
    <xf numFmtId="0" fontId="26" fillId="0" borderId="17" xfId="0" quotePrefix="1" applyFont="1" applyBorder="1" applyAlignment="1">
      <alignment wrapText="1"/>
    </xf>
    <xf numFmtId="43" fontId="26" fillId="0" borderId="17" xfId="1" applyFont="1" applyBorder="1" applyAlignment="1">
      <alignment wrapText="1"/>
    </xf>
    <xf numFmtId="43" fontId="26" fillId="0" borderId="14" xfId="1" applyFont="1" applyBorder="1" applyAlignment="1">
      <alignment wrapText="1"/>
    </xf>
    <xf numFmtId="0" fontId="26" fillId="0" borderId="8" xfId="0" applyFont="1" applyBorder="1" applyAlignment="1">
      <alignment wrapText="1"/>
    </xf>
    <xf numFmtId="43" fontId="26" fillId="0" borderId="8" xfId="1" applyFont="1" applyBorder="1" applyAlignment="1">
      <alignment wrapText="1"/>
    </xf>
    <xf numFmtId="43" fontId="26" fillId="0" borderId="6" xfId="1" applyFont="1" applyBorder="1" applyAlignment="1">
      <alignment wrapText="1"/>
    </xf>
    <xf numFmtId="0" fontId="27" fillId="0" borderId="0" xfId="0" applyFont="1" applyFill="1" applyBorder="1" applyAlignment="1">
      <alignment horizontal="center"/>
    </xf>
    <xf numFmtId="0" fontId="24" fillId="0" borderId="18" xfId="128" applyFont="1" applyBorder="1" applyAlignment="1">
      <alignment horizontal="center"/>
    </xf>
    <xf numFmtId="0" fontId="22" fillId="0" borderId="6" xfId="128" applyFont="1" applyFill="1" applyBorder="1" applyAlignment="1">
      <alignment horizontal="center"/>
    </xf>
    <xf numFmtId="49" fontId="22" fillId="0" borderId="13" xfId="128" applyNumberFormat="1" applyFont="1" applyFill="1" applyBorder="1" applyAlignment="1">
      <alignment horizontal="left" vertical="center"/>
    </xf>
    <xf numFmtId="49" fontId="22" fillId="0" borderId="14" xfId="128" applyNumberFormat="1" applyFont="1" applyFill="1" applyBorder="1" applyAlignment="1">
      <alignment horizontal="left" vertical="center"/>
    </xf>
    <xf numFmtId="43" fontId="27" fillId="0" borderId="0" xfId="1" applyFont="1" applyFill="1" applyBorder="1" applyAlignment="1">
      <alignment horizontal="left" vertical="top" wrapText="1"/>
    </xf>
    <xf numFmtId="43" fontId="27" fillId="0" borderId="11" xfId="1" applyFont="1" applyFill="1" applyBorder="1" applyAlignment="1">
      <alignment horizontal="left" vertical="top" wrapText="1"/>
    </xf>
    <xf numFmtId="0" fontId="27" fillId="0" borderId="12" xfId="0" applyFont="1" applyFill="1" applyBorder="1" applyAlignment="1">
      <alignment horizontal="center"/>
    </xf>
    <xf numFmtId="0" fontId="27" fillId="0" borderId="15" xfId="0" applyFont="1" applyFill="1" applyBorder="1" applyAlignment="1">
      <alignment horizontal="center"/>
    </xf>
    <xf numFmtId="0" fontId="27" fillId="0" borderId="16" xfId="0" applyFont="1" applyFill="1" applyBorder="1" applyAlignment="1">
      <alignment horizontal="center"/>
    </xf>
    <xf numFmtId="0" fontId="27" fillId="0" borderId="7" xfId="0" applyFont="1" applyFill="1" applyBorder="1" applyAlignment="1">
      <alignment horizontal="center"/>
    </xf>
    <xf numFmtId="0" fontId="27" fillId="0" borderId="0" xfId="0" applyFont="1" applyFill="1" applyBorder="1" applyAlignment="1">
      <alignment horizontal="center"/>
    </xf>
    <xf numFmtId="0" fontId="27" fillId="0" borderId="11" xfId="0" applyFont="1" applyFill="1" applyBorder="1" applyAlignment="1">
      <alignment horizontal="center"/>
    </xf>
    <xf numFmtId="0" fontId="27" fillId="0" borderId="6" xfId="0" applyFont="1" applyFill="1" applyBorder="1" applyAlignment="1">
      <alignment horizontal="center" vertical="center"/>
    </xf>
    <xf numFmtId="43" fontId="27" fillId="0" borderId="27" xfId="1" applyFont="1" applyBorder="1" applyAlignment="1">
      <alignment horizontal="center" vertical="center" wrapText="1"/>
    </xf>
    <xf numFmtId="43" fontId="26" fillId="0" borderId="28" xfId="1" applyFont="1" applyBorder="1"/>
    <xf numFmtId="0" fontId="26" fillId="0" borderId="17" xfId="0" applyFont="1" applyFill="1" applyBorder="1" applyAlignment="1">
      <alignment horizontal="left" vertical="center" wrapText="1"/>
    </xf>
    <xf numFmtId="0" fontId="26" fillId="0" borderId="19" xfId="0" applyFont="1" applyFill="1" applyBorder="1" applyAlignment="1">
      <alignment horizontal="left" vertical="center" wrapText="1"/>
    </xf>
    <xf numFmtId="0" fontId="26" fillId="0" borderId="7" xfId="0" applyFont="1" applyBorder="1" applyAlignment="1">
      <alignment horizontal="center"/>
    </xf>
    <xf numFmtId="0" fontId="26" fillId="0" borderId="0" xfId="0" applyFont="1" applyBorder="1" applyAlignment="1">
      <alignment horizontal="center"/>
    </xf>
    <xf numFmtId="0" fontId="26" fillId="0" borderId="11" xfId="0" applyFont="1" applyBorder="1" applyAlignment="1">
      <alignment horizontal="center"/>
    </xf>
    <xf numFmtId="168" fontId="27" fillId="0" borderId="0" xfId="90" applyNumberFormat="1" applyFont="1" applyFill="1" applyBorder="1" applyAlignment="1">
      <alignment horizontal="left" vertical="top" wrapText="1"/>
    </xf>
    <xf numFmtId="168" fontId="27" fillId="0" borderId="11" xfId="90" applyNumberFormat="1" applyFont="1" applyFill="1" applyBorder="1" applyAlignment="1">
      <alignment horizontal="left" vertical="top" wrapText="1"/>
    </xf>
    <xf numFmtId="0" fontId="27" fillId="0" borderId="12"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16"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11" xfId="0" applyFont="1" applyFill="1" applyBorder="1" applyAlignment="1">
      <alignment horizontal="center" vertical="center"/>
    </xf>
    <xf numFmtId="0" fontId="26" fillId="0" borderId="17" xfId="0" applyFont="1" applyFill="1" applyBorder="1" applyAlignment="1">
      <alignment horizontal="left" wrapText="1"/>
    </xf>
    <xf numFmtId="0" fontId="26" fillId="0" borderId="19" xfId="0" applyFont="1" applyFill="1" applyBorder="1" applyAlignment="1">
      <alignment horizontal="left" wrapText="1"/>
    </xf>
    <xf numFmtId="0" fontId="26" fillId="0" borderId="7" xfId="0" applyFont="1" applyFill="1" applyBorder="1" applyAlignment="1">
      <alignment horizontal="center" vertical="center"/>
    </xf>
    <xf numFmtId="0" fontId="26" fillId="0" borderId="0" xfId="0" applyFont="1" applyFill="1" applyBorder="1" applyAlignment="1">
      <alignment horizontal="center" vertical="center"/>
    </xf>
    <xf numFmtId="0" fontId="26" fillId="0" borderId="11" xfId="0" applyFont="1" applyFill="1" applyBorder="1" applyAlignment="1">
      <alignment horizontal="center" vertical="center"/>
    </xf>
    <xf numFmtId="43" fontId="27" fillId="0" borderId="8" xfId="1" applyFont="1" applyBorder="1" applyAlignment="1">
      <alignment horizontal="center" vertical="center" wrapText="1"/>
    </xf>
    <xf numFmtId="43" fontId="27" fillId="0" borderId="21" xfId="1" applyFont="1" applyBorder="1" applyAlignment="1">
      <alignment horizontal="center" vertical="center" wrapText="1"/>
    </xf>
    <xf numFmtId="43" fontId="27" fillId="0" borderId="30" xfId="1" applyFont="1" applyBorder="1" applyAlignment="1">
      <alignment horizontal="center" vertical="center" wrapText="1"/>
    </xf>
    <xf numFmtId="176" fontId="27" fillId="0" borderId="13" xfId="63" applyNumberFormat="1" applyFont="1" applyFill="1" applyBorder="1" applyAlignment="1">
      <alignment horizontal="center" vertical="center" wrapText="1"/>
    </xf>
    <xf numFmtId="176" fontId="27" fillId="0" borderId="14" xfId="63" applyNumberFormat="1" applyFont="1" applyFill="1" applyBorder="1" applyAlignment="1">
      <alignment horizontal="center" vertical="center" wrapText="1"/>
    </xf>
    <xf numFmtId="0" fontId="27" fillId="0" borderId="13" xfId="0" applyFont="1" applyFill="1" applyBorder="1" applyAlignment="1">
      <alignment horizontal="center" vertical="center" wrapText="1"/>
    </xf>
    <xf numFmtId="0" fontId="27" fillId="0" borderId="14" xfId="0" applyFont="1" applyFill="1" applyBorder="1" applyAlignment="1">
      <alignment horizontal="center" vertical="center" wrapText="1"/>
    </xf>
    <xf numFmtId="176" fontId="27" fillId="0" borderId="6" xfId="63" applyNumberFormat="1" applyFont="1" applyFill="1" applyBorder="1" applyAlignment="1">
      <alignment horizontal="center" vertical="center" wrapText="1"/>
    </xf>
    <xf numFmtId="0" fontId="27" fillId="0" borderId="13" xfId="0" applyFont="1" applyFill="1" applyBorder="1" applyAlignment="1">
      <alignment horizontal="center" vertical="center"/>
    </xf>
    <xf numFmtId="0" fontId="27" fillId="0" borderId="10" xfId="0" applyFont="1" applyFill="1" applyBorder="1" applyAlignment="1">
      <alignment horizontal="center" vertical="center"/>
    </xf>
    <xf numFmtId="0" fontId="27" fillId="0" borderId="14" xfId="0" applyFont="1" applyFill="1" applyBorder="1" applyAlignment="1">
      <alignment horizontal="center" vertical="center"/>
    </xf>
    <xf numFmtId="0" fontId="26" fillId="0" borderId="7" xfId="0" applyFont="1" applyFill="1" applyBorder="1" applyAlignment="1">
      <alignment horizontal="center"/>
    </xf>
    <xf numFmtId="0" fontId="26" fillId="0" borderId="0" xfId="0" applyFont="1" applyFill="1" applyBorder="1" applyAlignment="1">
      <alignment horizontal="center"/>
    </xf>
    <xf numFmtId="0" fontId="26" fillId="0" borderId="11" xfId="0" applyFont="1" applyFill="1" applyBorder="1" applyAlignment="1">
      <alignment horizontal="center"/>
    </xf>
    <xf numFmtId="0" fontId="27" fillId="0" borderId="7" xfId="147" applyFont="1" applyFill="1" applyBorder="1" applyAlignment="1">
      <alignment horizontal="center"/>
    </xf>
    <xf numFmtId="0" fontId="27" fillId="0" borderId="0" xfId="147" applyFont="1" applyFill="1" applyBorder="1" applyAlignment="1">
      <alignment horizontal="center"/>
    </xf>
    <xf numFmtId="0" fontId="27" fillId="0" borderId="11" xfId="147" applyFont="1" applyFill="1" applyBorder="1" applyAlignment="1">
      <alignment horizontal="center"/>
    </xf>
    <xf numFmtId="43" fontId="27" fillId="0" borderId="8" xfId="1" applyFont="1" applyFill="1" applyBorder="1" applyAlignment="1">
      <alignment horizontal="center" wrapText="1"/>
    </xf>
    <xf numFmtId="43" fontId="27" fillId="0" borderId="9" xfId="1" applyFont="1" applyFill="1" applyBorder="1" applyAlignment="1">
      <alignment horizontal="center" wrapText="1"/>
    </xf>
    <xf numFmtId="49" fontId="26" fillId="0" borderId="6" xfId="0" applyNumberFormat="1" applyFont="1" applyFill="1" applyBorder="1" applyAlignment="1">
      <alignment horizontal="left" vertical="top" wrapText="1"/>
    </xf>
    <xf numFmtId="0" fontId="27" fillId="0" borderId="18" xfId="0" applyNumberFormat="1" applyFont="1" applyFill="1" applyBorder="1" applyAlignment="1">
      <alignment horizontal="left" vertical="top" wrapText="1"/>
    </xf>
    <xf numFmtId="165" fontId="27" fillId="0" borderId="6" xfId="63" applyFont="1" applyFill="1" applyBorder="1" applyAlignment="1">
      <alignment horizontal="center" vertical="center" wrapText="1"/>
    </xf>
    <xf numFmtId="178" fontId="27" fillId="0" borderId="6" xfId="0" applyNumberFormat="1" applyFont="1" applyFill="1" applyBorder="1" applyAlignment="1">
      <alignment horizontal="center" vertical="center"/>
    </xf>
    <xf numFmtId="0" fontId="26" fillId="0" borderId="0" xfId="0" applyFont="1" applyAlignment="1">
      <alignment horizontal="justify" wrapText="1"/>
    </xf>
    <xf numFmtId="0" fontId="26" fillId="0" borderId="0" xfId="0" applyFont="1" applyAlignment="1">
      <alignment wrapText="1"/>
    </xf>
    <xf numFmtId="0" fontId="26" fillId="0" borderId="0" xfId="0" applyFont="1" applyAlignment="1">
      <alignment horizontal="left" wrapText="1"/>
    </xf>
    <xf numFmtId="0" fontId="27" fillId="0" borderId="0" xfId="0" applyFont="1" applyBorder="1" applyAlignment="1">
      <alignment horizontal="center"/>
    </xf>
    <xf numFmtId="0" fontId="27" fillId="0" borderId="0" xfId="2" applyFont="1" applyFill="1" applyBorder="1" applyAlignment="1">
      <alignment horizontal="center"/>
    </xf>
    <xf numFmtId="165" fontId="27" fillId="0" borderId="8" xfId="63" applyFont="1" applyFill="1" applyBorder="1" applyAlignment="1">
      <alignment horizontal="center" vertical="center" wrapText="1"/>
    </xf>
    <xf numFmtId="165" fontId="27" fillId="0" borderId="9" xfId="63" applyFont="1" applyFill="1" applyBorder="1" applyAlignment="1">
      <alignment horizontal="center" vertical="center" wrapText="1"/>
    </xf>
    <xf numFmtId="0" fontId="27" fillId="0" borderId="8" xfId="2" applyFont="1" applyFill="1" applyBorder="1" applyAlignment="1">
      <alignment horizontal="center" vertical="center"/>
    </xf>
    <xf numFmtId="0" fontId="27" fillId="0" borderId="9" xfId="2" applyFont="1" applyFill="1" applyBorder="1" applyAlignment="1">
      <alignment horizontal="center" vertical="center"/>
    </xf>
    <xf numFmtId="165" fontId="27" fillId="0" borderId="13" xfId="63" applyFont="1" applyFill="1" applyBorder="1" applyAlignment="1">
      <alignment horizontal="center" vertical="center" wrapText="1"/>
    </xf>
    <xf numFmtId="165" fontId="27" fillId="0" borderId="14" xfId="63" applyFont="1" applyFill="1" applyBorder="1" applyAlignment="1">
      <alignment horizontal="center" vertical="center" wrapText="1"/>
    </xf>
    <xf numFmtId="169" fontId="27" fillId="0" borderId="13" xfId="0" applyNumberFormat="1" applyFont="1" applyFill="1" applyBorder="1" applyAlignment="1">
      <alignment horizontal="center" vertical="center"/>
    </xf>
    <xf numFmtId="169" fontId="27" fillId="0" borderId="14" xfId="0" applyNumberFormat="1" applyFont="1" applyFill="1" applyBorder="1" applyAlignment="1">
      <alignment horizontal="center" vertical="center"/>
    </xf>
    <xf numFmtId="0" fontId="27" fillId="0" borderId="0" xfId="0" applyFont="1" applyFill="1" applyAlignment="1">
      <alignment horizontal="center"/>
    </xf>
    <xf numFmtId="0" fontId="27" fillId="0" borderId="0" xfId="0" applyFont="1" applyFill="1" applyAlignment="1">
      <alignment horizontal="center" vertical="center"/>
    </xf>
    <xf numFmtId="0" fontId="26" fillId="0" borderId="0" xfId="0" applyFont="1" applyAlignment="1">
      <alignment horizontal="center"/>
    </xf>
    <xf numFmtId="0" fontId="27" fillId="0" borderId="7" xfId="0" applyFont="1" applyFill="1" applyBorder="1" applyAlignment="1">
      <alignment horizontal="left"/>
    </xf>
    <xf numFmtId="0" fontId="27" fillId="0" borderId="0" xfId="0" applyFont="1" applyFill="1" applyBorder="1" applyAlignment="1">
      <alignment horizontal="left"/>
    </xf>
    <xf numFmtId="0" fontId="27" fillId="0" borderId="11" xfId="0" applyFont="1" applyFill="1" applyBorder="1" applyAlignment="1">
      <alignment horizontal="left"/>
    </xf>
    <xf numFmtId="0" fontId="26" fillId="0" borderId="7" xfId="0" applyFont="1" applyBorder="1" applyAlignment="1">
      <alignment horizontal="left" wrapText="1"/>
    </xf>
    <xf numFmtId="0" fontId="26" fillId="0" borderId="0" xfId="0" applyFont="1" applyBorder="1" applyAlignment="1">
      <alignment horizontal="left" wrapText="1"/>
    </xf>
    <xf numFmtId="0" fontId="26" fillId="0" borderId="11" xfId="0" applyFont="1" applyBorder="1" applyAlignment="1">
      <alignment horizontal="left" wrapText="1"/>
    </xf>
    <xf numFmtId="0" fontId="23" fillId="0" borderId="1" xfId="0" applyNumberFormat="1" applyFont="1" applyFill="1" applyBorder="1" applyAlignment="1">
      <alignment horizontal="center" vertical="top"/>
    </xf>
    <xf numFmtId="0" fontId="23" fillId="0" borderId="2" xfId="0" applyNumberFormat="1" applyFont="1" applyFill="1" applyBorder="1" applyAlignment="1">
      <alignment horizontal="center" vertical="top"/>
    </xf>
    <xf numFmtId="0" fontId="23" fillId="0" borderId="3" xfId="0" applyNumberFormat="1" applyFont="1" applyFill="1" applyBorder="1" applyAlignment="1">
      <alignment horizontal="center" vertical="top"/>
    </xf>
    <xf numFmtId="43" fontId="23" fillId="0" borderId="4" xfId="1" applyFont="1" applyFill="1" applyBorder="1" applyAlignment="1">
      <alignment horizontal="center" vertical="top"/>
    </xf>
    <xf numFmtId="0" fontId="23" fillId="0" borderId="24" xfId="0" applyFont="1" applyBorder="1" applyAlignment="1">
      <alignment horizontal="center" vertical="center" wrapText="1"/>
    </xf>
    <xf numFmtId="167" fontId="23" fillId="0" borderId="6" xfId="1" applyNumberFormat="1" applyFont="1" applyBorder="1" applyAlignment="1">
      <alignment horizontal="center"/>
    </xf>
    <xf numFmtId="0" fontId="22" fillId="0" borderId="0" xfId="0" applyFont="1" applyFill="1" applyBorder="1" applyAlignment="1">
      <alignment horizontal="center" vertical="center"/>
    </xf>
  </cellXfs>
  <cellStyles count="231">
    <cellStyle name="3" xfId="6"/>
    <cellStyle name="3 2" xfId="7"/>
    <cellStyle name="3_CIL BS PL 2016-2017 - Q 4 FINAL" xfId="8"/>
    <cellStyle name="3_NOTES" xfId="9"/>
    <cellStyle name="3_SC-JUNE15" xfId="10"/>
    <cellStyle name="3_SC-JUNE15_CIL BS PL 2016-2017 - Q 4 FINAL" xfId="11"/>
    <cellStyle name="3_SUP-June15" xfId="12"/>
    <cellStyle name="3_SUP-June15_CIL BS PL 2016-2017 - Q 4 FINAL" xfId="13"/>
    <cellStyle name="Comma" xfId="1" builtinId="3"/>
    <cellStyle name="Comma [0] 10" xfId="14"/>
    <cellStyle name="Comma [0] 10 2" xfId="15"/>
    <cellStyle name="Comma [0] 10 2 2" xfId="16"/>
    <cellStyle name="Comma [0] 10 3" xfId="17"/>
    <cellStyle name="Comma [0] 11" xfId="18"/>
    <cellStyle name="Comma [0] 11 2" xfId="19"/>
    <cellStyle name="Comma [0] 11 3" xfId="20"/>
    <cellStyle name="Comma [0] 12" xfId="21"/>
    <cellStyle name="Comma [0] 12 2" xfId="22"/>
    <cellStyle name="Comma [0] 12 3" xfId="23"/>
    <cellStyle name="Comma [0] 13" xfId="24"/>
    <cellStyle name="Comma [0] 13 2" xfId="25"/>
    <cellStyle name="Comma [0] 14" xfId="26"/>
    <cellStyle name="Comma [0] 14 2" xfId="27"/>
    <cellStyle name="Comma [0] 14 2 2" xfId="28"/>
    <cellStyle name="Comma [0] 14 3" xfId="29"/>
    <cellStyle name="Comma [0] 15" xfId="30"/>
    <cellStyle name="Comma [0] 15 2" xfId="31"/>
    <cellStyle name="Comma [0] 16" xfId="32"/>
    <cellStyle name="Comma [0] 16 2" xfId="33"/>
    <cellStyle name="Comma [0] 17" xfId="34"/>
    <cellStyle name="Comma [0] 17 2" xfId="35"/>
    <cellStyle name="Comma [0] 17 2 2" xfId="36"/>
    <cellStyle name="Comma [0] 17 3" xfId="37"/>
    <cellStyle name="Comma [0] 18" xfId="38"/>
    <cellStyle name="Comma [0] 18 2" xfId="39"/>
    <cellStyle name="Comma [0] 19" xfId="40"/>
    <cellStyle name="Comma [0] 19 2" xfId="41"/>
    <cellStyle name="Comma [0] 2" xfId="42"/>
    <cellStyle name="Comma [0] 2 2" xfId="43"/>
    <cellStyle name="Comma [0] 20" xfId="44"/>
    <cellStyle name="Comma [0] 21" xfId="45"/>
    <cellStyle name="Comma [0] 3" xfId="46"/>
    <cellStyle name="Comma [0] 3 2" xfId="47"/>
    <cellStyle name="Comma [0] 3 2 2" xfId="48"/>
    <cellStyle name="Comma [0] 3 2 2 2" xfId="49"/>
    <cellStyle name="Comma [0] 3 2 3" xfId="50"/>
    <cellStyle name="Comma [0] 3 3" xfId="51"/>
    <cellStyle name="Comma [0] 4" xfId="52"/>
    <cellStyle name="Comma [0] 5" xfId="53"/>
    <cellStyle name="Comma [0] 5 2" xfId="54"/>
    <cellStyle name="Comma [0] 6" xfId="55"/>
    <cellStyle name="Comma [0] 7" xfId="56"/>
    <cellStyle name="Comma [0] 7 2" xfId="57"/>
    <cellStyle name="Comma [0] 8" xfId="58"/>
    <cellStyle name="Comma [0] 8 2" xfId="59"/>
    <cellStyle name="Comma [0] 9" xfId="60"/>
    <cellStyle name="Comma [0] 9 2" xfId="61"/>
    <cellStyle name="Comma 10" xfId="62"/>
    <cellStyle name="Comma 10 2" xfId="63"/>
    <cellStyle name="Comma 10 2 2" xfId="64"/>
    <cellStyle name="Comma 10 2 2 2" xfId="181"/>
    <cellStyle name="Comma 10 2 2 2 2" xfId="182"/>
    <cellStyle name="Comma 10 2 2 2 3" xfId="183"/>
    <cellStyle name="Comma 10 2 2 4" xfId="184"/>
    <cellStyle name="Comma 10 2 2 5" xfId="185"/>
    <cellStyle name="Comma 10 2 2 6" xfId="186"/>
    <cellStyle name="Comma 10 3" xfId="65"/>
    <cellStyle name="Comma 11" xfId="66"/>
    <cellStyle name="Comma 11 2" xfId="67"/>
    <cellStyle name="Comma 11_CCCL INFRA REV SCH - VI - PF 5" xfId="68"/>
    <cellStyle name="Comma 12" xfId="69"/>
    <cellStyle name="Comma 12 2" xfId="70"/>
    <cellStyle name="Comma 12 4" xfId="187"/>
    <cellStyle name="Comma 13" xfId="71"/>
    <cellStyle name="Comma 13 2" xfId="72"/>
    <cellStyle name="Comma 139" xfId="188"/>
    <cellStyle name="Comma 14" xfId="73"/>
    <cellStyle name="Comma 14 2" xfId="74"/>
    <cellStyle name="Comma 14 2 2" xfId="75"/>
    <cellStyle name="Comma 14 3" xfId="76"/>
    <cellStyle name="Comma 140" xfId="189"/>
    <cellStyle name="Comma 140 2" xfId="190"/>
    <cellStyle name="Comma 15" xfId="77"/>
    <cellStyle name="Comma 15 2" xfId="78"/>
    <cellStyle name="Comma 15 2 2" xfId="79"/>
    <cellStyle name="Comma 15 3" xfId="80"/>
    <cellStyle name="Comma 16" xfId="81"/>
    <cellStyle name="Comma 16 2" xfId="82"/>
    <cellStyle name="Comma 16 2 2" xfId="83"/>
    <cellStyle name="Comma 16 3" xfId="84"/>
    <cellStyle name="Comma 17" xfId="85"/>
    <cellStyle name="Comma 17 2" xfId="86"/>
    <cellStyle name="Comma 18" xfId="87"/>
    <cellStyle name="Comma 18 2" xfId="88"/>
    <cellStyle name="Comma 19" xfId="89"/>
    <cellStyle name="Comma 2" xfId="3"/>
    <cellStyle name="Comma 2 2" xfId="90"/>
    <cellStyle name="Comma 2 2 2" xfId="91"/>
    <cellStyle name="Comma 2 2 2 2" xfId="191"/>
    <cellStyle name="Comma 2 3" xfId="92"/>
    <cellStyle name="Comma 2 3 2" xfId="192"/>
    <cellStyle name="Comma 2 4" xfId="180"/>
    <cellStyle name="Comma 2 5" xfId="193"/>
    <cellStyle name="Comma 2 6" xfId="194"/>
    <cellStyle name="Comma 2 7" xfId="195"/>
    <cellStyle name="Comma 2 8" xfId="196"/>
    <cellStyle name="Comma 2 9" xfId="197"/>
    <cellStyle name="Comma 2_SVS Financials 31.03.12 (version 1)" xfId="198"/>
    <cellStyle name="Comma 20" xfId="93"/>
    <cellStyle name="Comma 21" xfId="94"/>
    <cellStyle name="Comma 21 2 2" xfId="199"/>
    <cellStyle name="Comma 22" xfId="177"/>
    <cellStyle name="Comma 23" xfId="178"/>
    <cellStyle name="Comma 24" xfId="179"/>
    <cellStyle name="Comma 3" xfId="95"/>
    <cellStyle name="Comma 3 2" xfId="96"/>
    <cellStyle name="Comma 3 2 2" xfId="97"/>
    <cellStyle name="Comma 3 2 2 2" xfId="98"/>
    <cellStyle name="Comma 3 2 3" xfId="99"/>
    <cellStyle name="Comma 3 3" xfId="100"/>
    <cellStyle name="Comma 3 4" xfId="200"/>
    <cellStyle name="Comma 3 5" xfId="201"/>
    <cellStyle name="Comma 3 5 2" xfId="202"/>
    <cellStyle name="Comma 3_FINAL" xfId="101"/>
    <cellStyle name="Comma 31" xfId="203"/>
    <cellStyle name="Comma 35" xfId="204"/>
    <cellStyle name="Comma 4" xfId="102"/>
    <cellStyle name="Comma 4 6" xfId="205"/>
    <cellStyle name="Comma 5" xfId="103"/>
    <cellStyle name="Comma 5 2" xfId="104"/>
    <cellStyle name="Comma 5 2 2" xfId="105"/>
    <cellStyle name="Comma 5 3" xfId="106"/>
    <cellStyle name="Comma 5 4" xfId="206"/>
    <cellStyle name="Comma 6" xfId="107"/>
    <cellStyle name="Comma 6 2" xfId="108"/>
    <cellStyle name="Comma 7" xfId="109"/>
    <cellStyle name="Comma 7 2" xfId="110"/>
    <cellStyle name="Comma 8" xfId="111"/>
    <cellStyle name="Comma 8 2" xfId="112"/>
    <cellStyle name="Comma 9" xfId="113"/>
    <cellStyle name="Comma 9 2" xfId="114"/>
    <cellStyle name="Comma 9 2 2" xfId="115"/>
    <cellStyle name="Comma 9 2 2 2" xfId="116"/>
    <cellStyle name="Comma 9 2 3" xfId="117"/>
    <cellStyle name="Comma 9 3" xfId="118"/>
    <cellStyle name="Comma 9 3 2" xfId="119"/>
    <cellStyle name="Comma 9 4" xfId="120"/>
    <cellStyle name="COMMA(0)" xfId="121"/>
    <cellStyle name="comma(0) 2" xfId="122"/>
    <cellStyle name="comma(0)_CIL BS PL 2016-2017 - Q 4 FINAL" xfId="123"/>
    <cellStyle name="COMMMA(0)" xfId="124"/>
    <cellStyle name="Date" xfId="125"/>
    <cellStyle name="Excel Built-in Normal" xfId="207"/>
    <cellStyle name="Hyperlink 3" xfId="208"/>
    <cellStyle name="Nor}al" xfId="126"/>
    <cellStyle name="Normal" xfId="0" builtinId="0"/>
    <cellStyle name="Normal - Style1" xfId="127"/>
    <cellStyle name="Normal 10" xfId="128"/>
    <cellStyle name="Normal 10 2" xfId="209"/>
    <cellStyle name="Normal 10 2 2" xfId="210"/>
    <cellStyle name="Normal 10 2 3" xfId="211"/>
    <cellStyle name="Normal 10 2 4" xfId="212"/>
    <cellStyle name="Normal 10 2 5" xfId="213"/>
    <cellStyle name="Normal 10 4" xfId="214"/>
    <cellStyle name="Normal 10 5" xfId="215"/>
    <cellStyle name="Normal 10 6" xfId="216"/>
    <cellStyle name="Normal 10 6 2" xfId="217"/>
    <cellStyle name="Normal 100" xfId="129"/>
    <cellStyle name="Normal 11" xfId="130"/>
    <cellStyle name="Normal 12" xfId="131"/>
    <cellStyle name="Normal 12 2" xfId="132"/>
    <cellStyle name="Normal 126" xfId="218"/>
    <cellStyle name="Normal 13" xfId="133"/>
    <cellStyle name="Normal 14" xfId="219"/>
    <cellStyle name="Normal 152" xfId="220"/>
    <cellStyle name="Normal 2" xfId="5"/>
    <cellStyle name="Normal 2 15" xfId="221"/>
    <cellStyle name="Normal 2 19 2" xfId="134"/>
    <cellStyle name="Normal 2 2" xfId="135"/>
    <cellStyle name="Normal 2 2 10" xfId="222"/>
    <cellStyle name="Normal 2 2 2" xfId="136"/>
    <cellStyle name="Normal 2 2 8" xfId="137"/>
    <cellStyle name="Normal 2 2_511- Salary Payable 14-15" xfId="138"/>
    <cellStyle name="Normal 2 3" xfId="2"/>
    <cellStyle name="Normal 2 3 2" xfId="139"/>
    <cellStyle name="Normal 2 4" xfId="140"/>
    <cellStyle name="Normal 2 5 2" xfId="223"/>
    <cellStyle name="Normal 2_ACCOUNTS 1" xfId="141"/>
    <cellStyle name="Normal 3" xfId="142"/>
    <cellStyle name="Normal 3 2" xfId="143"/>
    <cellStyle name="Normal 3 3" xfId="144"/>
    <cellStyle name="Normal 3_2835,2846" xfId="145"/>
    <cellStyle name="Normal 39" xfId="146"/>
    <cellStyle name="Normal 4" xfId="147"/>
    <cellStyle name="Normal 4 18" xfId="224"/>
    <cellStyle name="Normal 4 2" xfId="148"/>
    <cellStyle name="Normal 4_Accounts NCGL 30.06.2013" xfId="149"/>
    <cellStyle name="Normal 5" xfId="150"/>
    <cellStyle name="Normal 5 2" xfId="151"/>
    <cellStyle name="Normal 5 2 2" xfId="152"/>
    <cellStyle name="Normal 5 2_SC-JUNE15" xfId="153"/>
    <cellStyle name="Normal 5 9 23" xfId="225"/>
    <cellStyle name="Normal 5_Accounts NCGL 30.06.2013" xfId="154"/>
    <cellStyle name="Normal 6" xfId="155"/>
    <cellStyle name="Normal 7" xfId="156"/>
    <cellStyle name="Normal 7 10" xfId="157"/>
    <cellStyle name="Normal 7 2" xfId="226"/>
    <cellStyle name="Normal 7 3" xfId="227"/>
    <cellStyle name="Normal 7_Accounts NCGL 31.03.2017 AUDIT FINAL" xfId="158"/>
    <cellStyle name="Normal 8" xfId="159"/>
    <cellStyle name="Normal 8 2" xfId="160"/>
    <cellStyle name="Normal 8 2 2" xfId="161"/>
    <cellStyle name="Normal 8 2_SC-JUNE15" xfId="162"/>
    <cellStyle name="Normal 8 3" xfId="163"/>
    <cellStyle name="Normal 8_SC-JUNE15" xfId="164"/>
    <cellStyle name="Normal 9" xfId="165"/>
    <cellStyle name="Normal 9 2" xfId="166"/>
    <cellStyle name="Normal 9_SC-JUNE15" xfId="167"/>
    <cellStyle name="Normal_CO-HY 2038" xfId="4"/>
    <cellStyle name="Percent" xfId="230" builtinId="5"/>
    <cellStyle name="Percent 10" xfId="228"/>
    <cellStyle name="Percent 2" xfId="168"/>
    <cellStyle name="Percent 2 2" xfId="169"/>
    <cellStyle name="Percent 3" xfId="170"/>
    <cellStyle name="Percent 4" xfId="171"/>
    <cellStyle name="Percent 5" xfId="172"/>
    <cellStyle name="Percent 5 2" xfId="173"/>
    <cellStyle name="Percent 6" xfId="174"/>
    <cellStyle name="Style 1" xfId="175"/>
    <cellStyle name="Title 2" xfId="229"/>
    <cellStyle name="w1" xfId="176"/>
  </cellStyles>
  <dxfs count="2">
    <dxf>
      <font>
        <condense val="0"/>
        <extend val="0"/>
        <color indexed="10"/>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accounts5\D$\Audit\DEC%202006\Final\WIP_Bl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CLIENTS\ASA%20-%20Chennai\CCCL\CCCL%20Subsidiary\1.%20Financials\CIL%20TB%20AND%20LEDGER%20EXTRAC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accounts5\D$\Audit\DEC%202006\Final\WIP_Chn_Dec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mb://accounts8/d$/Documents%20and%20Settings/Administrator/Local%20Settings/Temporary%20Internet%20Files/Content.IE5/IU3SAWUP/Audit%202004-05/Sep%2005/WIP_Sep05_261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accounts5\d\Audit\Sep%202006\WIP\Sep06\WIP\WIP%20Other%20wok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mb://accounts5/D$/Audit/Sep%202006/WIP/Sep06/WIP/WIP%20Other%20wok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accounts15\Shared%20Place\CCCL%20INFRA\NOA\INFRA%2031-03-11\Infra%20Final%20Accounts%20-%20Fin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accounts5\d\Documents%20and%20Settings\Administrator\Desktop\WIP_3009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smb://accounts5/D$/Documents%20and%20Settings/Administrator/Desktop/WIP_3009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shortcut-targets-by-id\1NTxNLk0unLJhnm_WsCUz4gVPMMgT1Ocv\CCCL%20Final%20Audit%20FY%202022\Holding%20Company\Sample%20for%20ref\SVS%20%20Financials%20as%20on%2031.03.2022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R"/>
      <sheetName val="Sheet1"/>
      <sheetName val="Sheet2"/>
      <sheetName val="Sheet3"/>
      <sheetName val="Jul 96 Worksheet"/>
    </sheetNames>
    <sheetDataSet>
      <sheetData sheetId="0">
        <row r="5">
          <cell r="A5" t="str">
            <v>KC150</v>
          </cell>
        </row>
      </sheetData>
      <sheetData sheetId="1">
        <row r="5">
          <cell r="A5" t="str">
            <v>KC150</v>
          </cell>
          <cell r="C5">
            <v>84305</v>
          </cell>
          <cell r="D5">
            <v>84305</v>
          </cell>
          <cell r="E5">
            <v>84305</v>
          </cell>
          <cell r="F5">
            <v>0</v>
          </cell>
          <cell r="I5">
            <v>84305</v>
          </cell>
          <cell r="K5">
            <v>84305</v>
          </cell>
          <cell r="L5" t="str">
            <v>S</v>
          </cell>
        </row>
        <row r="6">
          <cell r="A6" t="str">
            <v>KC179</v>
          </cell>
          <cell r="B6" t="str">
            <v>GARUDA PHASE  II</v>
          </cell>
          <cell r="C6">
            <v>117108571.875</v>
          </cell>
          <cell r="D6">
            <v>116955618</v>
          </cell>
          <cell r="E6">
            <v>109616768</v>
          </cell>
          <cell r="F6">
            <v>7338850</v>
          </cell>
          <cell r="I6">
            <v>109616768</v>
          </cell>
          <cell r="K6">
            <v>109616768</v>
          </cell>
          <cell r="L6" t="str">
            <v>R</v>
          </cell>
        </row>
        <row r="7">
          <cell r="A7" t="str">
            <v>KC191</v>
          </cell>
          <cell r="B7" t="str">
            <v>MSPL</v>
          </cell>
          <cell r="C7">
            <v>15507260</v>
          </cell>
          <cell r="D7">
            <v>15290191</v>
          </cell>
          <cell r="E7">
            <v>15290191</v>
          </cell>
          <cell r="F7">
            <v>0</v>
          </cell>
          <cell r="I7">
            <v>15290191</v>
          </cell>
          <cell r="K7">
            <v>15290191</v>
          </cell>
          <cell r="L7" t="str">
            <v>R</v>
          </cell>
        </row>
        <row r="8">
          <cell r="A8" t="str">
            <v>KC192</v>
          </cell>
          <cell r="B8" t="str">
            <v>VVIP -SRINGERI</v>
          </cell>
          <cell r="C8">
            <v>5939000</v>
          </cell>
          <cell r="D8">
            <v>5939000</v>
          </cell>
          <cell r="E8">
            <v>5939000</v>
          </cell>
          <cell r="F8">
            <v>0</v>
          </cell>
          <cell r="I8">
            <v>5939000</v>
          </cell>
          <cell r="K8">
            <v>5939000</v>
          </cell>
          <cell r="L8" t="str">
            <v>S</v>
          </cell>
        </row>
        <row r="9">
          <cell r="A9" t="str">
            <v>KC201</v>
          </cell>
          <cell r="C9">
            <v>412442</v>
          </cell>
          <cell r="D9">
            <v>412442</v>
          </cell>
          <cell r="E9">
            <v>412442</v>
          </cell>
          <cell r="F9">
            <v>0</v>
          </cell>
          <cell r="I9">
            <v>412442</v>
          </cell>
          <cell r="K9">
            <v>412442</v>
          </cell>
          <cell r="L9" t="str">
            <v>S</v>
          </cell>
        </row>
        <row r="10">
          <cell r="A10" t="str">
            <v>KC221</v>
          </cell>
          <cell r="B10" t="str">
            <v>TCG</v>
          </cell>
          <cell r="C10">
            <v>26494304</v>
          </cell>
          <cell r="D10">
            <v>26494304</v>
          </cell>
          <cell r="E10">
            <v>26494304</v>
          </cell>
          <cell r="F10">
            <v>0</v>
          </cell>
          <cell r="I10">
            <v>26494304</v>
          </cell>
          <cell r="K10">
            <v>26494304</v>
          </cell>
          <cell r="L10" t="str">
            <v>R</v>
          </cell>
        </row>
        <row r="11">
          <cell r="A11" t="str">
            <v>KC222</v>
          </cell>
          <cell r="B11" t="str">
            <v>TEXAS INSTRUMENTS</v>
          </cell>
          <cell r="C11">
            <v>40207000</v>
          </cell>
          <cell r="D11">
            <v>39450309</v>
          </cell>
          <cell r="E11">
            <v>38952443</v>
          </cell>
          <cell r="F11">
            <v>497866</v>
          </cell>
          <cell r="I11">
            <v>38952443</v>
          </cell>
          <cell r="K11">
            <v>38952443</v>
          </cell>
          <cell r="L11" t="str">
            <v>R</v>
          </cell>
        </row>
        <row r="12">
          <cell r="A12" t="str">
            <v>KC226</v>
          </cell>
          <cell r="B12" t="str">
            <v>MIND TREE</v>
          </cell>
          <cell r="C12">
            <v>65417455.379999995</v>
          </cell>
          <cell r="D12">
            <v>65417455.379999995</v>
          </cell>
          <cell r="E12">
            <v>65417455.379999995</v>
          </cell>
          <cell r="F12">
            <v>0</v>
          </cell>
          <cell r="I12">
            <v>65417455.379999995</v>
          </cell>
          <cell r="K12">
            <v>65417455.379999995</v>
          </cell>
          <cell r="L12" t="str">
            <v>R</v>
          </cell>
        </row>
        <row r="13">
          <cell r="A13" t="str">
            <v>KC236</v>
          </cell>
          <cell r="B13" t="str">
            <v>INFOSYS BANGALORE</v>
          </cell>
          <cell r="C13">
            <v>91310270</v>
          </cell>
          <cell r="D13">
            <v>91310270</v>
          </cell>
          <cell r="E13">
            <v>91310270</v>
          </cell>
          <cell r="F13">
            <v>0</v>
          </cell>
          <cell r="I13">
            <v>91310270</v>
          </cell>
          <cell r="K13">
            <v>91310270</v>
          </cell>
          <cell r="L13" t="str">
            <v>R</v>
          </cell>
        </row>
        <row r="14">
          <cell r="A14" t="str">
            <v>KC238</v>
          </cell>
          <cell r="B14" t="str">
            <v>DENTAL</v>
          </cell>
          <cell r="C14">
            <v>60135275</v>
          </cell>
          <cell r="D14">
            <v>59631908</v>
          </cell>
          <cell r="E14">
            <v>59631908</v>
          </cell>
          <cell r="F14">
            <v>0</v>
          </cell>
          <cell r="I14">
            <v>59631908</v>
          </cell>
          <cell r="K14">
            <v>59631908</v>
          </cell>
          <cell r="L14" t="str">
            <v>R</v>
          </cell>
        </row>
        <row r="15">
          <cell r="A15" t="str">
            <v>KC243</v>
          </cell>
          <cell r="B15" t="str">
            <v>MICO</v>
          </cell>
          <cell r="C15">
            <v>154774733</v>
          </cell>
          <cell r="D15">
            <v>154774733</v>
          </cell>
          <cell r="E15">
            <v>154774733</v>
          </cell>
          <cell r="F15">
            <v>0</v>
          </cell>
          <cell r="I15">
            <v>154774733</v>
          </cell>
          <cell r="K15">
            <v>154774733</v>
          </cell>
          <cell r="L15" t="str">
            <v>R</v>
          </cell>
        </row>
        <row r="16">
          <cell r="A16" t="str">
            <v>KC250</v>
          </cell>
          <cell r="B16" t="str">
            <v>FAIRMOUNT HOTELS</v>
          </cell>
          <cell r="C16">
            <v>26345068</v>
          </cell>
          <cell r="D16">
            <v>26133554</v>
          </cell>
          <cell r="E16">
            <v>26133554</v>
          </cell>
          <cell r="F16">
            <v>0</v>
          </cell>
          <cell r="I16">
            <v>26133554</v>
          </cell>
          <cell r="K16">
            <v>26133554</v>
          </cell>
          <cell r="L16" t="str">
            <v>R</v>
          </cell>
        </row>
        <row r="17">
          <cell r="A17" t="str">
            <v>KC252</v>
          </cell>
          <cell r="B17" t="str">
            <v>INFOSYS -MULTI LEVEL CAR PARKING</v>
          </cell>
          <cell r="C17">
            <v>70894009</v>
          </cell>
          <cell r="D17">
            <v>73220099</v>
          </cell>
          <cell r="E17">
            <v>73220099</v>
          </cell>
          <cell r="F17">
            <v>0</v>
          </cell>
          <cell r="I17">
            <v>73220099</v>
          </cell>
          <cell r="K17">
            <v>73220099</v>
          </cell>
          <cell r="L17" t="str">
            <v>R</v>
          </cell>
        </row>
        <row r="18">
          <cell r="A18" t="str">
            <v>KC254</v>
          </cell>
          <cell r="B18" t="str">
            <v>TIFFANY</v>
          </cell>
          <cell r="C18">
            <v>42125581</v>
          </cell>
          <cell r="D18">
            <v>44327444</v>
          </cell>
          <cell r="E18">
            <v>43390775</v>
          </cell>
          <cell r="F18">
            <v>936669</v>
          </cell>
          <cell r="I18">
            <v>43390775</v>
          </cell>
          <cell r="K18">
            <v>43390775</v>
          </cell>
          <cell r="L18" t="str">
            <v>R</v>
          </cell>
        </row>
        <row r="19">
          <cell r="A19" t="str">
            <v>KC257</v>
          </cell>
          <cell r="B19" t="str">
            <v>MAGADI MARRIAGE HALL</v>
          </cell>
          <cell r="C19">
            <v>20847996</v>
          </cell>
          <cell r="D19">
            <v>18847996</v>
          </cell>
          <cell r="E19">
            <v>18145600</v>
          </cell>
          <cell r="F19">
            <v>702396</v>
          </cell>
          <cell r="I19">
            <v>18145600</v>
          </cell>
          <cell r="K19">
            <v>18145600</v>
          </cell>
          <cell r="L19" t="str">
            <v>R</v>
          </cell>
        </row>
        <row r="20">
          <cell r="A20" t="str">
            <v>KC258</v>
          </cell>
          <cell r="B20" t="str">
            <v>PASADINA</v>
          </cell>
          <cell r="C20">
            <v>14324647</v>
          </cell>
          <cell r="D20">
            <v>14324647</v>
          </cell>
          <cell r="E20">
            <v>13132412</v>
          </cell>
          <cell r="F20">
            <v>1192235</v>
          </cell>
          <cell r="I20">
            <v>13132412</v>
          </cell>
          <cell r="K20">
            <v>13132412</v>
          </cell>
          <cell r="L20" t="str">
            <v>R</v>
          </cell>
        </row>
        <row r="21">
          <cell r="A21" t="str">
            <v>KC260</v>
          </cell>
          <cell r="B21" t="str">
            <v>INNOVATION CENTER MANIPAL</v>
          </cell>
          <cell r="C21">
            <v>132666460</v>
          </cell>
          <cell r="D21">
            <v>132666460</v>
          </cell>
          <cell r="E21">
            <v>108789903</v>
          </cell>
          <cell r="F21">
            <v>23876557</v>
          </cell>
          <cell r="I21">
            <v>108789903</v>
          </cell>
          <cell r="K21">
            <v>108789903</v>
          </cell>
          <cell r="L21" t="str">
            <v>R</v>
          </cell>
        </row>
        <row r="22">
          <cell r="A22" t="str">
            <v>KC267</v>
          </cell>
          <cell r="B22" t="str">
            <v>FOOD COURT MANIPAL</v>
          </cell>
          <cell r="C22">
            <v>36142108</v>
          </cell>
          <cell r="D22">
            <v>33415888</v>
          </cell>
          <cell r="E22">
            <v>33415888</v>
          </cell>
          <cell r="F22">
            <v>0</v>
          </cell>
          <cell r="I22">
            <v>33415888</v>
          </cell>
          <cell r="K22">
            <v>33415888</v>
          </cell>
          <cell r="L22" t="str">
            <v>R</v>
          </cell>
        </row>
        <row r="23">
          <cell r="A23" t="str">
            <v>KC268</v>
          </cell>
          <cell r="B23" t="str">
            <v>VICTORIA HOSIPTAL -INFOSYS FOUNDATION</v>
          </cell>
          <cell r="C23">
            <v>23319120</v>
          </cell>
          <cell r="D23">
            <v>23319120</v>
          </cell>
          <cell r="E23">
            <v>23319120</v>
          </cell>
          <cell r="F23">
            <v>0</v>
          </cell>
          <cell r="I23">
            <v>23319120</v>
          </cell>
          <cell r="K23">
            <v>23319120</v>
          </cell>
          <cell r="L23" t="str">
            <v>S</v>
          </cell>
        </row>
        <row r="24">
          <cell r="A24" t="str">
            <v>KC270</v>
          </cell>
          <cell r="B24" t="str">
            <v>INMAR HOTELS</v>
          </cell>
          <cell r="C24">
            <v>23698725</v>
          </cell>
          <cell r="D24">
            <v>28697080</v>
          </cell>
          <cell r="E24">
            <v>25996352</v>
          </cell>
          <cell r="F24">
            <v>2700728</v>
          </cell>
          <cell r="I24">
            <v>25996352</v>
          </cell>
          <cell r="K24">
            <v>25996352</v>
          </cell>
          <cell r="L24" t="str">
            <v>R</v>
          </cell>
        </row>
        <row r="25">
          <cell r="A25" t="str">
            <v>KC276</v>
          </cell>
          <cell r="B25" t="str">
            <v>INFOSYS - SDP</v>
          </cell>
          <cell r="C25">
            <v>78228000</v>
          </cell>
          <cell r="D25">
            <v>84295308</v>
          </cell>
          <cell r="E25">
            <v>84295308</v>
          </cell>
          <cell r="F25">
            <v>0</v>
          </cell>
          <cell r="H25">
            <v>22311000</v>
          </cell>
          <cell r="I25">
            <v>106606308</v>
          </cell>
          <cell r="K25">
            <v>106606308</v>
          </cell>
          <cell r="L25" t="str">
            <v>R</v>
          </cell>
        </row>
        <row r="26">
          <cell r="A26" t="str">
            <v>KC277</v>
          </cell>
          <cell r="B26" t="str">
            <v>SATKO PALM TREE APARTMENTS</v>
          </cell>
          <cell r="C26">
            <v>63414922</v>
          </cell>
          <cell r="D26">
            <v>88847925</v>
          </cell>
          <cell r="E26">
            <v>85886413</v>
          </cell>
          <cell r="F26">
            <v>2961512</v>
          </cell>
          <cell r="I26">
            <v>85886413</v>
          </cell>
          <cell r="K26">
            <v>85886413</v>
          </cell>
          <cell r="L26" t="str">
            <v>R</v>
          </cell>
        </row>
        <row r="27">
          <cell r="A27" t="str">
            <v>KC278</v>
          </cell>
          <cell r="B27" t="str">
            <v>BHART FRITZ WERNER FOUNDRY</v>
          </cell>
          <cell r="C27">
            <v>32697623</v>
          </cell>
          <cell r="D27">
            <v>32697623</v>
          </cell>
          <cell r="E27">
            <v>32697623</v>
          </cell>
          <cell r="F27">
            <v>0</v>
          </cell>
          <cell r="I27">
            <v>32697623</v>
          </cell>
          <cell r="K27">
            <v>32697623</v>
          </cell>
          <cell r="L27" t="str">
            <v>R</v>
          </cell>
        </row>
        <row r="28">
          <cell r="A28" t="str">
            <v>KC279</v>
          </cell>
          <cell r="B28" t="str">
            <v>SIGMA ALDIRCH LABOURATORIES</v>
          </cell>
          <cell r="C28">
            <v>78034698</v>
          </cell>
          <cell r="D28">
            <v>75202596</v>
          </cell>
          <cell r="E28">
            <v>75202596</v>
          </cell>
          <cell r="F28">
            <v>0</v>
          </cell>
          <cell r="I28">
            <v>75202596</v>
          </cell>
          <cell r="K28">
            <v>75202596</v>
          </cell>
          <cell r="L28" t="str">
            <v>R</v>
          </cell>
        </row>
        <row r="29">
          <cell r="A29" t="str">
            <v>KC286</v>
          </cell>
          <cell r="B29" t="str">
            <v>KSHEMA  MPHASIS</v>
          </cell>
          <cell r="C29">
            <v>24674858</v>
          </cell>
          <cell r="D29">
            <v>24679360</v>
          </cell>
          <cell r="E29">
            <v>24644709</v>
          </cell>
          <cell r="F29">
            <v>34651</v>
          </cell>
          <cell r="I29">
            <v>24644709</v>
          </cell>
          <cell r="K29">
            <v>24644709</v>
          </cell>
          <cell r="L29" t="str">
            <v>R</v>
          </cell>
        </row>
        <row r="30">
          <cell r="A30" t="str">
            <v>KC287</v>
          </cell>
          <cell r="B30" t="str">
            <v>TECHNICAL TRAINING INSTITUTE, MES</v>
          </cell>
          <cell r="C30">
            <v>28514000</v>
          </cell>
          <cell r="D30">
            <v>24145000</v>
          </cell>
          <cell r="E30">
            <v>24145000</v>
          </cell>
          <cell r="F30">
            <v>0</v>
          </cell>
          <cell r="H30">
            <v>1000000</v>
          </cell>
          <cell r="I30">
            <v>25145000</v>
          </cell>
          <cell r="J30">
            <v>818819.24423891807</v>
          </cell>
          <cell r="K30">
            <v>24326180.755761083</v>
          </cell>
          <cell r="L30" t="str">
            <v>R</v>
          </cell>
        </row>
        <row r="31">
          <cell r="A31" t="str">
            <v>KC288</v>
          </cell>
          <cell r="B31" t="str">
            <v>ABB LIMITED</v>
          </cell>
          <cell r="C31">
            <v>138439137</v>
          </cell>
          <cell r="D31">
            <v>119251533</v>
          </cell>
          <cell r="E31">
            <v>111869294</v>
          </cell>
          <cell r="F31">
            <v>7382239</v>
          </cell>
          <cell r="I31">
            <v>111869294</v>
          </cell>
          <cell r="K31">
            <v>111869294</v>
          </cell>
          <cell r="L31" t="str">
            <v>R</v>
          </cell>
        </row>
        <row r="32">
          <cell r="A32" t="str">
            <v>KC289</v>
          </cell>
          <cell r="B32" t="str">
            <v>MIND TREE- PHASE II</v>
          </cell>
          <cell r="C32">
            <v>56451887</v>
          </cell>
          <cell r="D32">
            <v>52971887</v>
          </cell>
          <cell r="E32">
            <v>52402357</v>
          </cell>
          <cell r="F32">
            <v>569530</v>
          </cell>
          <cell r="I32">
            <v>52402357</v>
          </cell>
          <cell r="K32">
            <v>52402357</v>
          </cell>
          <cell r="L32" t="str">
            <v>R</v>
          </cell>
        </row>
        <row r="33">
          <cell r="A33" t="str">
            <v>KC292</v>
          </cell>
          <cell r="B33" t="str">
            <v>ASTRA ZENECA - PHASE II</v>
          </cell>
          <cell r="C33">
            <v>53725000</v>
          </cell>
          <cell r="D33">
            <v>49734719.789999999</v>
          </cell>
          <cell r="E33">
            <v>49229757</v>
          </cell>
          <cell r="F33">
            <v>504962.78999999911</v>
          </cell>
          <cell r="H33">
            <v>1712000</v>
          </cell>
          <cell r="I33">
            <v>50941757</v>
          </cell>
          <cell r="K33">
            <v>50941757</v>
          </cell>
          <cell r="L33" t="str">
            <v>R</v>
          </cell>
        </row>
        <row r="34">
          <cell r="A34" t="str">
            <v>KC295</v>
          </cell>
          <cell r="B34" t="str">
            <v>KEMWELL</v>
          </cell>
          <cell r="C34">
            <v>59402977</v>
          </cell>
          <cell r="D34">
            <v>59533204</v>
          </cell>
          <cell r="E34">
            <v>58162577</v>
          </cell>
          <cell r="F34">
            <v>1370627</v>
          </cell>
          <cell r="I34">
            <v>58162577</v>
          </cell>
          <cell r="K34">
            <v>58162577</v>
          </cell>
          <cell r="L34" t="str">
            <v>R</v>
          </cell>
        </row>
        <row r="35">
          <cell r="A35" t="str">
            <v>KC303</v>
          </cell>
          <cell r="B35" t="str">
            <v>RITTAL BIR</v>
          </cell>
          <cell r="C35">
            <v>50316263</v>
          </cell>
          <cell r="D35">
            <v>49630026</v>
          </cell>
          <cell r="E35">
            <v>49630026</v>
          </cell>
          <cell r="F35">
            <v>0</v>
          </cell>
          <cell r="I35">
            <v>49630026</v>
          </cell>
          <cell r="K35">
            <v>49630026</v>
          </cell>
          <cell r="L35" t="str">
            <v>R</v>
          </cell>
        </row>
        <row r="36">
          <cell r="A36" t="str">
            <v>KC304</v>
          </cell>
          <cell r="B36" t="str">
            <v>HINDUSTAN LEVER LTD</v>
          </cell>
          <cell r="C36">
            <v>93872601</v>
          </cell>
          <cell r="D36">
            <v>91588924</v>
          </cell>
          <cell r="E36">
            <v>82549990</v>
          </cell>
          <cell r="F36">
            <v>9038934</v>
          </cell>
          <cell r="I36">
            <v>82549990</v>
          </cell>
          <cell r="K36">
            <v>82549990</v>
          </cell>
          <cell r="L36" t="str">
            <v>R</v>
          </cell>
        </row>
        <row r="37">
          <cell r="A37" t="str">
            <v>KC308</v>
          </cell>
          <cell r="B37" t="str">
            <v>LEITZ</v>
          </cell>
          <cell r="C37">
            <v>40566450</v>
          </cell>
          <cell r="D37">
            <v>38562485</v>
          </cell>
          <cell r="E37">
            <v>38562485</v>
          </cell>
          <cell r="F37">
            <v>0</v>
          </cell>
          <cell r="I37">
            <v>38562485</v>
          </cell>
          <cell r="K37">
            <v>38562485</v>
          </cell>
          <cell r="L37" t="str">
            <v>R</v>
          </cell>
        </row>
        <row r="38">
          <cell r="A38" t="str">
            <v>KC320</v>
          </cell>
          <cell r="B38" t="str">
            <v>KIRLOSKAR TOYODS TEXTILES MACHINERY P LTD</v>
          </cell>
          <cell r="C38">
            <v>5480500</v>
          </cell>
          <cell r="D38">
            <v>5613368</v>
          </cell>
          <cell r="E38">
            <v>5613368</v>
          </cell>
          <cell r="F38">
            <v>0</v>
          </cell>
          <cell r="I38">
            <v>5613368</v>
          </cell>
          <cell r="K38">
            <v>5613368</v>
          </cell>
          <cell r="L38" t="str">
            <v>S</v>
          </cell>
        </row>
        <row r="39">
          <cell r="A39" t="str">
            <v>KC321</v>
          </cell>
          <cell r="B39" t="str">
            <v>MANN &amp; HUMMEL</v>
          </cell>
          <cell r="C39">
            <v>97051716</v>
          </cell>
          <cell r="D39">
            <v>95336879</v>
          </cell>
          <cell r="E39">
            <v>95336879</v>
          </cell>
          <cell r="F39">
            <v>0</v>
          </cell>
          <cell r="I39">
            <v>95336879</v>
          </cell>
          <cell r="J39">
            <v>3104540.5134570361</v>
          </cell>
          <cell r="K39">
            <v>92232338.48654297</v>
          </cell>
          <cell r="L39" t="str">
            <v>R</v>
          </cell>
        </row>
        <row r="40">
          <cell r="A40" t="str">
            <v>KC327</v>
          </cell>
          <cell r="B40" t="str">
            <v>ASHOK LEYLAND</v>
          </cell>
          <cell r="C40">
            <v>14013000</v>
          </cell>
          <cell r="D40">
            <v>13042545</v>
          </cell>
          <cell r="E40">
            <v>12277344</v>
          </cell>
          <cell r="F40">
            <v>765201</v>
          </cell>
          <cell r="I40">
            <v>12277344</v>
          </cell>
          <cell r="K40">
            <v>12277344</v>
          </cell>
          <cell r="L40" t="str">
            <v>R</v>
          </cell>
        </row>
        <row r="41">
          <cell r="A41" t="str">
            <v>KC332</v>
          </cell>
          <cell r="B41" t="str">
            <v>Vakil Housing Development Corporation</v>
          </cell>
          <cell r="C41">
            <v>69758000</v>
          </cell>
          <cell r="D41">
            <v>56385032</v>
          </cell>
          <cell r="E41">
            <v>49657998</v>
          </cell>
          <cell r="F41">
            <v>6727034</v>
          </cell>
          <cell r="H41">
            <v>1279000</v>
          </cell>
          <cell r="I41">
            <v>50936998</v>
          </cell>
          <cell r="J41">
            <v>1658707.2661029741</v>
          </cell>
          <cell r="K41">
            <v>49278290.733897023</v>
          </cell>
          <cell r="L41" t="str">
            <v>R</v>
          </cell>
        </row>
        <row r="42">
          <cell r="A42" t="str">
            <v>KC334</v>
          </cell>
          <cell r="B42" t="str">
            <v>HAL - Hanger</v>
          </cell>
          <cell r="C42">
            <v>27976000</v>
          </cell>
          <cell r="D42">
            <v>23425003</v>
          </cell>
          <cell r="E42">
            <v>22344049</v>
          </cell>
          <cell r="F42">
            <v>1080954</v>
          </cell>
          <cell r="I42">
            <v>22344049</v>
          </cell>
          <cell r="J42">
            <v>727609.3583383318</v>
          </cell>
          <cell r="K42">
            <v>21616439.641661666</v>
          </cell>
          <cell r="L42" t="str">
            <v>R</v>
          </cell>
        </row>
        <row r="43">
          <cell r="A43" t="str">
            <v>KC336</v>
          </cell>
          <cell r="B43" t="str">
            <v>Cosmopolitan Club, Phase - II</v>
          </cell>
          <cell r="C43">
            <v>24920000</v>
          </cell>
          <cell r="D43">
            <v>19327558</v>
          </cell>
          <cell r="E43">
            <v>16979715</v>
          </cell>
          <cell r="F43">
            <v>2347843</v>
          </cell>
          <cell r="I43">
            <v>16979715</v>
          </cell>
          <cell r="J43">
            <v>552925.72693148616</v>
          </cell>
          <cell r="K43">
            <v>16426789.273068514</v>
          </cell>
          <cell r="L43" t="str">
            <v>R</v>
          </cell>
        </row>
        <row r="44">
          <cell r="A44" t="str">
            <v>KC342</v>
          </cell>
          <cell r="B44" t="str">
            <v>Humen Centrifugal</v>
          </cell>
          <cell r="C44">
            <v>28073000</v>
          </cell>
          <cell r="D44">
            <v>23145605</v>
          </cell>
          <cell r="E44">
            <v>17848321</v>
          </cell>
          <cell r="F44">
            <v>5297284</v>
          </cell>
          <cell r="H44">
            <v>1256000</v>
          </cell>
          <cell r="I44">
            <v>19104321</v>
          </cell>
          <cell r="K44">
            <v>19104321</v>
          </cell>
          <cell r="L44" t="str">
            <v>R</v>
          </cell>
        </row>
        <row r="45">
          <cell r="A45" t="str">
            <v>KC343</v>
          </cell>
          <cell r="B45" t="str">
            <v>KERN &amp; LEBERS - Spring</v>
          </cell>
          <cell r="C45">
            <v>88227587</v>
          </cell>
          <cell r="D45">
            <v>99344822</v>
          </cell>
          <cell r="E45">
            <v>97884372</v>
          </cell>
          <cell r="F45">
            <v>1460450</v>
          </cell>
          <cell r="H45">
            <v>1000000</v>
          </cell>
          <cell r="I45">
            <v>98884372</v>
          </cell>
          <cell r="J45">
            <v>3220060.7177601922</v>
          </cell>
          <cell r="K45">
            <v>95664311.28223981</v>
          </cell>
          <cell r="L45" t="str">
            <v>R</v>
          </cell>
        </row>
        <row r="46">
          <cell r="A46" t="str">
            <v>KC346</v>
          </cell>
          <cell r="B46" t="str">
            <v>ITC BISCUIT MANUFACTURING FACTORY</v>
          </cell>
          <cell r="C46">
            <v>291044000</v>
          </cell>
          <cell r="D46">
            <v>245566983</v>
          </cell>
          <cell r="E46">
            <v>245566983</v>
          </cell>
          <cell r="F46">
            <v>0</v>
          </cell>
          <cell r="H46">
            <v>33672000</v>
          </cell>
          <cell r="I46">
            <v>279238983</v>
          </cell>
          <cell r="J46">
            <v>9093110.0824062079</v>
          </cell>
          <cell r="K46">
            <v>270145872.91759378</v>
          </cell>
          <cell r="L46" t="str">
            <v>R</v>
          </cell>
        </row>
        <row r="47">
          <cell r="A47" t="str">
            <v>KC347</v>
          </cell>
          <cell r="B47" t="str">
            <v>HOSPITAL BUILDING INFOSYS FOUNDAATION</v>
          </cell>
          <cell r="C47">
            <v>50000000</v>
          </cell>
          <cell r="D47">
            <v>28935157</v>
          </cell>
          <cell r="E47">
            <v>28935157</v>
          </cell>
          <cell r="F47">
            <v>0</v>
          </cell>
          <cell r="I47">
            <v>28935157</v>
          </cell>
          <cell r="K47">
            <v>28935157</v>
          </cell>
          <cell r="L47" t="str">
            <v>R</v>
          </cell>
        </row>
        <row r="48">
          <cell r="A48" t="str">
            <v>KC348</v>
          </cell>
          <cell r="B48" t="str">
            <v>INFOSYS TECHNOLOGY LIMITED</v>
          </cell>
          <cell r="C48">
            <v>0</v>
          </cell>
          <cell r="D48">
            <v>0</v>
          </cell>
          <cell r="E48">
            <v>0</v>
          </cell>
          <cell r="F48">
            <v>0</v>
          </cell>
          <cell r="H48">
            <v>40694000</v>
          </cell>
          <cell r="I48">
            <v>40694000</v>
          </cell>
          <cell r="K48">
            <v>40694000</v>
          </cell>
          <cell r="L48" t="str">
            <v>R</v>
          </cell>
        </row>
        <row r="49">
          <cell r="A49" t="str">
            <v>KC350</v>
          </cell>
          <cell r="B49" t="str">
            <v>HCL TECHNOLOGY</v>
          </cell>
          <cell r="C49">
            <v>15000000</v>
          </cell>
          <cell r="D49">
            <v>7419110</v>
          </cell>
          <cell r="E49">
            <v>4857874</v>
          </cell>
          <cell r="F49">
            <v>2561236</v>
          </cell>
          <cell r="I49">
            <v>4857874</v>
          </cell>
          <cell r="J49">
            <v>158191.31904107734</v>
          </cell>
          <cell r="K49">
            <v>4699682.680958923</v>
          </cell>
          <cell r="L49" t="str">
            <v>R</v>
          </cell>
        </row>
        <row r="50">
          <cell r="A50" t="str">
            <v>KC355</v>
          </cell>
          <cell r="B50" t="str">
            <v>ASHOK LEYLAND - CANTEEN ADDITION/ALTERATION</v>
          </cell>
          <cell r="C50">
            <v>21600000</v>
          </cell>
          <cell r="D50">
            <v>16683973</v>
          </cell>
          <cell r="E50">
            <v>10795593</v>
          </cell>
          <cell r="F50">
            <v>5888380</v>
          </cell>
          <cell r="I50">
            <v>10795593</v>
          </cell>
          <cell r="K50">
            <v>10795593</v>
          </cell>
          <cell r="L50" t="str">
            <v>R</v>
          </cell>
        </row>
        <row r="51">
          <cell r="A51" t="str">
            <v>KC364</v>
          </cell>
          <cell r="B51" t="str">
            <v>DSN PEDESTAL- ECIL</v>
          </cell>
          <cell r="C51">
            <v>17132623</v>
          </cell>
          <cell r="D51">
            <v>7983837</v>
          </cell>
          <cell r="E51">
            <v>7983837</v>
          </cell>
          <cell r="F51">
            <v>0</v>
          </cell>
          <cell r="I51">
            <v>7983837</v>
          </cell>
          <cell r="J51">
            <v>259984.86293365323</v>
          </cell>
          <cell r="K51">
            <v>7723852.1370663466</v>
          </cell>
          <cell r="L51" t="str">
            <v>R</v>
          </cell>
        </row>
        <row r="52">
          <cell r="A52" t="str">
            <v>KC365</v>
          </cell>
          <cell r="B52" t="str">
            <v>SHANKARA MUTT</v>
          </cell>
          <cell r="C52">
            <v>22500000</v>
          </cell>
          <cell r="D52">
            <v>17328755</v>
          </cell>
          <cell r="E52">
            <v>17328755</v>
          </cell>
          <cell r="F52">
            <v>0</v>
          </cell>
          <cell r="H52">
            <v>4001000</v>
          </cell>
          <cell r="I52">
            <v>21329755</v>
          </cell>
          <cell r="K52">
            <v>21329755</v>
          </cell>
          <cell r="L52" t="str">
            <v>R</v>
          </cell>
        </row>
        <row r="53">
          <cell r="A53" t="str">
            <v>KC388</v>
          </cell>
          <cell r="B53" t="str">
            <v>INFOSYS - MYSORE</v>
          </cell>
          <cell r="C53">
            <v>650000000</v>
          </cell>
          <cell r="F53">
            <v>0</v>
          </cell>
          <cell r="H53">
            <v>83257000</v>
          </cell>
          <cell r="I53">
            <v>83257000</v>
          </cell>
          <cell r="K53">
            <v>83257000</v>
          </cell>
          <cell r="L53" t="str">
            <v>R</v>
          </cell>
        </row>
        <row r="54">
          <cell r="A54" t="str">
            <v>KC402</v>
          </cell>
          <cell r="B54" t="str">
            <v>TEXAS,GLOBAL VILLAGE</v>
          </cell>
          <cell r="C54">
            <v>22500000</v>
          </cell>
          <cell r="D54">
            <v>14749618</v>
          </cell>
          <cell r="E54">
            <v>14160713</v>
          </cell>
          <cell r="F54">
            <v>588905</v>
          </cell>
          <cell r="I54">
            <v>14160713</v>
          </cell>
          <cell r="K54">
            <v>14160713</v>
          </cell>
          <cell r="L54" t="str">
            <v>R</v>
          </cell>
        </row>
        <row r="55">
          <cell r="A55" t="str">
            <v>KC403</v>
          </cell>
          <cell r="B55" t="str">
            <v>MICO STP,BANGALORE</v>
          </cell>
          <cell r="C55">
            <v>6456741.4415999996</v>
          </cell>
          <cell r="D55">
            <v>6456741.4415999996</v>
          </cell>
          <cell r="E55">
            <v>6456741</v>
          </cell>
          <cell r="F55">
            <v>0.44159999955445528</v>
          </cell>
          <cell r="I55">
            <v>6456741</v>
          </cell>
          <cell r="J55">
            <v>250675.4016486094</v>
          </cell>
          <cell r="K55">
            <v>6206065.598351391</v>
          </cell>
          <cell r="L55" t="str">
            <v>R</v>
          </cell>
        </row>
        <row r="56">
          <cell r="A56" t="str">
            <v>BB001</v>
          </cell>
          <cell r="B56" t="str">
            <v>BATCH PLANT I</v>
          </cell>
          <cell r="C56">
            <v>0</v>
          </cell>
          <cell r="D56">
            <v>87833000</v>
          </cell>
          <cell r="E56">
            <v>87833000</v>
          </cell>
          <cell r="F56">
            <v>0</v>
          </cell>
          <cell r="I56">
            <v>87833000</v>
          </cell>
          <cell r="K56">
            <v>87833000</v>
          </cell>
          <cell r="L56" t="str">
            <v>S</v>
          </cell>
        </row>
        <row r="57">
          <cell r="A57" t="str">
            <v>BB002</v>
          </cell>
          <cell r="B57" t="str">
            <v>BATCH PLANT II</v>
          </cell>
          <cell r="C57">
            <v>0</v>
          </cell>
          <cell r="D57">
            <v>69918000</v>
          </cell>
          <cell r="E57">
            <v>69918000</v>
          </cell>
          <cell r="F57">
            <v>0</v>
          </cell>
          <cell r="I57">
            <v>69918000</v>
          </cell>
          <cell r="K57">
            <v>69918000</v>
          </cell>
          <cell r="L57" t="str">
            <v>S</v>
          </cell>
        </row>
        <row r="58">
          <cell r="A58" t="str">
            <v>BB007</v>
          </cell>
          <cell r="B58" t="str">
            <v>BATCH PLANT III</v>
          </cell>
          <cell r="C58">
            <v>0</v>
          </cell>
          <cell r="D58">
            <v>59813000</v>
          </cell>
          <cell r="E58">
            <v>59813000</v>
          </cell>
          <cell r="F58">
            <v>0</v>
          </cell>
          <cell r="I58">
            <v>59813000</v>
          </cell>
          <cell r="K58">
            <v>59813000</v>
          </cell>
          <cell r="L58" t="str">
            <v>S</v>
          </cell>
        </row>
      </sheetData>
      <sheetData sheetId="2"/>
      <sheetData sheetId="3"/>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Capital Ledger"/>
      <sheetName val="Client Ledger"/>
      <sheetName val="Staff Ledger"/>
      <sheetName val="Exp. Ledger"/>
      <sheetName val="Sub cont Ledger"/>
      <sheetName val="Sub cont Balance"/>
      <sheetName val="Supplier Ledger"/>
      <sheetName val="Supplier Balance"/>
    </sheetNames>
    <sheetDataSet>
      <sheetData sheetId="0">
        <row r="2">
          <cell r="B2">
            <v>100</v>
          </cell>
          <cell r="C2" t="str">
            <v>SHARE CAPITAL</v>
          </cell>
          <cell r="D2">
            <v>0</v>
          </cell>
          <cell r="E2">
            <v>67784500</v>
          </cell>
          <cell r="F2">
            <v>-67784500</v>
          </cell>
          <cell r="G2">
            <v>0</v>
          </cell>
          <cell r="H2">
            <v>67784500</v>
          </cell>
        </row>
        <row r="3">
          <cell r="B3">
            <v>110</v>
          </cell>
          <cell r="C3" t="str">
            <v>GENERAL RESERVE</v>
          </cell>
          <cell r="D3">
            <v>0</v>
          </cell>
          <cell r="E3">
            <v>10000000</v>
          </cell>
          <cell r="F3">
            <v>-10000000</v>
          </cell>
          <cell r="G3">
            <v>0</v>
          </cell>
          <cell r="H3">
            <v>10000000</v>
          </cell>
        </row>
        <row r="4">
          <cell r="B4">
            <v>111</v>
          </cell>
          <cell r="C4" t="str">
            <v>PROFIT &amp; LOSS ACCOUNT</v>
          </cell>
          <cell r="D4">
            <v>231088328</v>
          </cell>
          <cell r="E4">
            <v>0</v>
          </cell>
          <cell r="F4">
            <v>231088328</v>
          </cell>
          <cell r="G4">
            <v>231088328</v>
          </cell>
          <cell r="H4">
            <v>0</v>
          </cell>
        </row>
        <row r="5">
          <cell r="B5">
            <v>115</v>
          </cell>
          <cell r="C5" t="str">
            <v>CAPITAL RESERVE</v>
          </cell>
          <cell r="D5">
            <v>0</v>
          </cell>
          <cell r="E5">
            <v>67150571</v>
          </cell>
          <cell r="F5">
            <v>-67150571</v>
          </cell>
          <cell r="G5">
            <v>0</v>
          </cell>
          <cell r="H5">
            <v>67150571</v>
          </cell>
        </row>
        <row r="6">
          <cell r="B6">
            <v>244</v>
          </cell>
          <cell r="C6" t="str">
            <v>SECURED LOAN FROM CCCL</v>
          </cell>
          <cell r="D6">
            <v>0</v>
          </cell>
          <cell r="E6">
            <v>43227383</v>
          </cell>
          <cell r="F6">
            <v>-43227383</v>
          </cell>
          <cell r="G6">
            <v>0</v>
          </cell>
          <cell r="H6">
            <v>43227383</v>
          </cell>
        </row>
        <row r="7">
          <cell r="B7">
            <v>511</v>
          </cell>
          <cell r="C7" t="str">
            <v>SALARIES PAYABLE (CY)</v>
          </cell>
          <cell r="D7">
            <v>0</v>
          </cell>
          <cell r="E7">
            <v>111178</v>
          </cell>
          <cell r="F7">
            <v>-111178</v>
          </cell>
          <cell r="G7">
            <v>0</v>
          </cell>
          <cell r="H7">
            <v>111178</v>
          </cell>
        </row>
        <row r="8">
          <cell r="B8">
            <v>513</v>
          </cell>
          <cell r="C8" t="str">
            <v>PROVISION FOR BONUS –STAFF (CY)</v>
          </cell>
          <cell r="D8">
            <v>0</v>
          </cell>
          <cell r="E8">
            <v>435717</v>
          </cell>
          <cell r="F8">
            <v>-435717</v>
          </cell>
          <cell r="G8">
            <v>0</v>
          </cell>
          <cell r="H8">
            <v>435717</v>
          </cell>
        </row>
        <row r="9">
          <cell r="B9">
            <v>589</v>
          </cell>
          <cell r="C9" t="str">
            <v>LIABILITIES FOR EXPENSES</v>
          </cell>
          <cell r="D9">
            <v>222200</v>
          </cell>
          <cell r="E9">
            <v>251700</v>
          </cell>
          <cell r="F9">
            <v>-29500</v>
          </cell>
          <cell r="G9">
            <v>0</v>
          </cell>
          <cell r="H9">
            <v>29500</v>
          </cell>
        </row>
        <row r="10">
          <cell r="B10">
            <v>594</v>
          </cell>
          <cell r="C10" t="str">
            <v>TDS CONSULTANCY</v>
          </cell>
          <cell r="D10">
            <v>0</v>
          </cell>
          <cell r="E10">
            <v>46500</v>
          </cell>
          <cell r="F10">
            <v>-46500</v>
          </cell>
          <cell r="G10">
            <v>0</v>
          </cell>
          <cell r="H10">
            <v>46500</v>
          </cell>
        </row>
        <row r="11">
          <cell r="B11">
            <v>631</v>
          </cell>
          <cell r="C11" t="str">
            <v>SERVICE TAX PAYABLE</v>
          </cell>
          <cell r="D11">
            <v>0</v>
          </cell>
          <cell r="E11">
            <v>200223</v>
          </cell>
          <cell r="F11">
            <v>-200223</v>
          </cell>
          <cell r="G11">
            <v>0</v>
          </cell>
          <cell r="H11">
            <v>200223</v>
          </cell>
        </row>
        <row r="12">
          <cell r="B12">
            <v>640</v>
          </cell>
          <cell r="C12" t="str">
            <v xml:space="preserve">SUNDRY CREDITORS FOR SUPPLIERS      </v>
          </cell>
          <cell r="D12">
            <v>5497646</v>
          </cell>
          <cell r="E12">
            <v>47523425.420000002</v>
          </cell>
          <cell r="F12">
            <v>-42025779.420000002</v>
          </cell>
          <cell r="G12">
            <v>0</v>
          </cell>
          <cell r="H12">
            <v>42025779.420000002</v>
          </cell>
        </row>
        <row r="13">
          <cell r="B13">
            <v>650</v>
          </cell>
          <cell r="C13" t="str">
            <v>SUNDRY CREDITORS FOR SUB CONTRACTORS</v>
          </cell>
          <cell r="D13">
            <v>422665</v>
          </cell>
          <cell r="E13">
            <v>695201</v>
          </cell>
          <cell r="F13">
            <v>-272536</v>
          </cell>
          <cell r="G13">
            <v>0</v>
          </cell>
          <cell r="H13">
            <v>272536</v>
          </cell>
        </row>
        <row r="14">
          <cell r="B14">
            <v>790</v>
          </cell>
          <cell r="C14" t="str">
            <v>PROVISION FOR TAXES – 1999–2000</v>
          </cell>
          <cell r="D14">
            <v>0</v>
          </cell>
          <cell r="E14">
            <v>12264268</v>
          </cell>
          <cell r="F14">
            <v>-12264268</v>
          </cell>
          <cell r="G14">
            <v>0</v>
          </cell>
          <cell r="H14">
            <v>12264268</v>
          </cell>
        </row>
        <row r="15">
          <cell r="B15">
            <v>811</v>
          </cell>
          <cell r="C15" t="str">
            <v>PROVISION FOR ECL (INDAS)</v>
          </cell>
          <cell r="D15">
            <v>0</v>
          </cell>
          <cell r="E15">
            <v>16086823</v>
          </cell>
          <cell r="F15">
            <v>-16086823</v>
          </cell>
          <cell r="G15">
            <v>0</v>
          </cell>
          <cell r="H15">
            <v>16086823</v>
          </cell>
        </row>
        <row r="16">
          <cell r="B16">
            <v>812</v>
          </cell>
          <cell r="C16" t="str">
            <v xml:space="preserve">PROVISION FOR TAX DEDUCTED </v>
          </cell>
          <cell r="D16">
            <v>0</v>
          </cell>
          <cell r="E16">
            <v>998618</v>
          </cell>
          <cell r="F16">
            <v>-998618</v>
          </cell>
          <cell r="G16">
            <v>0</v>
          </cell>
          <cell r="H16">
            <v>998618</v>
          </cell>
        </row>
        <row r="17">
          <cell r="B17">
            <v>2030</v>
          </cell>
          <cell r="C17" t="str">
            <v>BUILDINGS</v>
          </cell>
          <cell r="D17">
            <v>14672617</v>
          </cell>
          <cell r="E17">
            <v>0</v>
          </cell>
          <cell r="F17">
            <v>14672617</v>
          </cell>
          <cell r="G17">
            <v>14672617</v>
          </cell>
          <cell r="H17">
            <v>0</v>
          </cell>
        </row>
        <row r="18">
          <cell r="B18">
            <v>2033</v>
          </cell>
          <cell r="C18" t="str">
            <v>ELECTRICAL INSTALLATION</v>
          </cell>
          <cell r="D18">
            <v>649025</v>
          </cell>
          <cell r="E18">
            <v>0</v>
          </cell>
          <cell r="F18">
            <v>649025</v>
          </cell>
          <cell r="G18">
            <v>649025</v>
          </cell>
          <cell r="H18">
            <v>0</v>
          </cell>
        </row>
        <row r="19">
          <cell r="B19">
            <v>2050</v>
          </cell>
          <cell r="C19" t="str">
            <v>PLANT &amp; MACHINERY</v>
          </cell>
          <cell r="D19">
            <v>1028063</v>
          </cell>
          <cell r="E19">
            <v>0</v>
          </cell>
          <cell r="F19">
            <v>1028063</v>
          </cell>
          <cell r="G19">
            <v>1028063</v>
          </cell>
          <cell r="H19">
            <v>0</v>
          </cell>
        </row>
        <row r="20">
          <cell r="B20">
            <v>2060</v>
          </cell>
          <cell r="C20" t="str">
            <v>FURNITURE &amp; FIXTURES</v>
          </cell>
          <cell r="D20">
            <v>504811</v>
          </cell>
          <cell r="E20">
            <v>0</v>
          </cell>
          <cell r="F20">
            <v>504811</v>
          </cell>
          <cell r="G20">
            <v>504811</v>
          </cell>
          <cell r="H20">
            <v>0</v>
          </cell>
        </row>
        <row r="21">
          <cell r="B21">
            <v>2062</v>
          </cell>
          <cell r="C21" t="str">
            <v>OFFICE EQUIPMENTS</v>
          </cell>
          <cell r="D21">
            <v>1947156</v>
          </cell>
          <cell r="E21">
            <v>0</v>
          </cell>
          <cell r="F21">
            <v>1947156</v>
          </cell>
          <cell r="G21">
            <v>1947156</v>
          </cell>
          <cell r="H21">
            <v>0</v>
          </cell>
        </row>
        <row r="22">
          <cell r="B22">
            <v>2131</v>
          </cell>
          <cell r="C22" t="str">
            <v>CUM.DEPN.– BUILDINGS</v>
          </cell>
          <cell r="D22">
            <v>0</v>
          </cell>
          <cell r="E22">
            <v>14672617</v>
          </cell>
          <cell r="F22">
            <v>-14672617</v>
          </cell>
          <cell r="G22">
            <v>0</v>
          </cell>
          <cell r="H22">
            <v>14672617</v>
          </cell>
        </row>
        <row r="23">
          <cell r="B23">
            <v>2133</v>
          </cell>
          <cell r="C23" t="str">
            <v>CUM.DEPN.–ELECTRICAL INSTALLATION</v>
          </cell>
          <cell r="D23">
            <v>0</v>
          </cell>
          <cell r="E23">
            <v>649025</v>
          </cell>
          <cell r="F23">
            <v>-649025</v>
          </cell>
          <cell r="G23">
            <v>0</v>
          </cell>
          <cell r="H23">
            <v>649025</v>
          </cell>
        </row>
        <row r="24">
          <cell r="B24">
            <v>2150</v>
          </cell>
          <cell r="C24" t="str">
            <v>CUM.DEPN.–PLANT &amp; MACHINERY</v>
          </cell>
          <cell r="D24">
            <v>0</v>
          </cell>
          <cell r="E24">
            <v>1028063</v>
          </cell>
          <cell r="F24">
            <v>-1028063</v>
          </cell>
          <cell r="G24">
            <v>0</v>
          </cell>
          <cell r="H24">
            <v>1028063</v>
          </cell>
        </row>
        <row r="25">
          <cell r="B25">
            <v>2160</v>
          </cell>
          <cell r="C25" t="str">
            <v>CUM.DEPN. –FURNITURE &amp; FIXTURES</v>
          </cell>
          <cell r="D25">
            <v>0</v>
          </cell>
          <cell r="E25">
            <v>504811</v>
          </cell>
          <cell r="F25">
            <v>-504811</v>
          </cell>
          <cell r="G25">
            <v>0</v>
          </cell>
          <cell r="H25">
            <v>504811</v>
          </cell>
        </row>
        <row r="26">
          <cell r="B26">
            <v>2162</v>
          </cell>
          <cell r="C26" t="str">
            <v>CUM.DEPN. –OFFICE EQUIPMENTS</v>
          </cell>
          <cell r="D26">
            <v>0</v>
          </cell>
          <cell r="E26">
            <v>1947156</v>
          </cell>
          <cell r="F26">
            <v>-1947156</v>
          </cell>
          <cell r="G26">
            <v>0</v>
          </cell>
          <cell r="H26">
            <v>1947156</v>
          </cell>
        </row>
        <row r="27">
          <cell r="B27">
            <v>2520</v>
          </cell>
          <cell r="C27" t="str">
            <v>DEBTORS</v>
          </cell>
          <cell r="D27">
            <v>16086823</v>
          </cell>
          <cell r="E27">
            <v>0</v>
          </cell>
          <cell r="F27">
            <v>16086823</v>
          </cell>
          <cell r="G27">
            <v>16086823</v>
          </cell>
          <cell r="H27">
            <v>0</v>
          </cell>
        </row>
        <row r="28">
          <cell r="B28">
            <v>2605</v>
          </cell>
          <cell r="C28" t="str">
            <v>CASH IN HAND</v>
          </cell>
          <cell r="D28">
            <v>1816</v>
          </cell>
          <cell r="E28">
            <v>1816</v>
          </cell>
          <cell r="F28">
            <v>0</v>
          </cell>
          <cell r="G28">
            <v>0</v>
          </cell>
          <cell r="H28">
            <v>0</v>
          </cell>
        </row>
        <row r="29">
          <cell r="B29">
            <v>2609</v>
          </cell>
          <cell r="C29" t="str">
            <v>CASH –IN–TRANSIT</v>
          </cell>
          <cell r="D29">
            <v>1816</v>
          </cell>
          <cell r="E29">
            <v>1816</v>
          </cell>
          <cell r="F29">
            <v>0</v>
          </cell>
          <cell r="G29">
            <v>0</v>
          </cell>
          <cell r="H29">
            <v>0</v>
          </cell>
        </row>
        <row r="30">
          <cell r="B30">
            <v>2620</v>
          </cell>
          <cell r="C30" t="str">
            <v>BANK BALANCES INTERIORS</v>
          </cell>
          <cell r="D30">
            <v>109466</v>
          </cell>
          <cell r="E30">
            <v>59</v>
          </cell>
          <cell r="F30">
            <v>109407</v>
          </cell>
          <cell r="G30">
            <v>109407</v>
          </cell>
          <cell r="H30">
            <v>0</v>
          </cell>
        </row>
        <row r="31">
          <cell r="B31">
            <v>2846</v>
          </cell>
          <cell r="C31" t="str">
            <v>ADVANCES FOR SITE EXPENSES</v>
          </cell>
          <cell r="D31">
            <v>0</v>
          </cell>
          <cell r="E31">
            <v>2266</v>
          </cell>
          <cell r="F31">
            <v>-2266</v>
          </cell>
          <cell r="G31">
            <v>0</v>
          </cell>
          <cell r="H31">
            <v>2266</v>
          </cell>
        </row>
        <row r="32">
          <cell r="B32">
            <v>2880</v>
          </cell>
          <cell r="C32" t="str">
            <v>TAX DEDUCTED BY CLIENTS</v>
          </cell>
          <cell r="D32">
            <v>12588414</v>
          </cell>
          <cell r="E32">
            <v>0</v>
          </cell>
          <cell r="F32">
            <v>12588414</v>
          </cell>
          <cell r="G32">
            <v>12588414</v>
          </cell>
          <cell r="H32">
            <v>0</v>
          </cell>
        </row>
        <row r="33">
          <cell r="B33">
            <v>2881</v>
          </cell>
          <cell r="C33" t="str">
            <v>TAX DEDUCTED BY OTHERS</v>
          </cell>
          <cell r="D33">
            <v>54296</v>
          </cell>
          <cell r="E33">
            <v>0</v>
          </cell>
          <cell r="F33">
            <v>54296</v>
          </cell>
          <cell r="G33">
            <v>54296</v>
          </cell>
          <cell r="H33">
            <v>0</v>
          </cell>
        </row>
        <row r="34">
          <cell r="B34">
            <v>2883</v>
          </cell>
          <cell r="C34" t="str">
            <v>ADVANCE PAYMENTS OF TAX</v>
          </cell>
          <cell r="D34">
            <v>620176</v>
          </cell>
          <cell r="E34">
            <v>0</v>
          </cell>
          <cell r="F34">
            <v>620176</v>
          </cell>
          <cell r="G34">
            <v>620176</v>
          </cell>
          <cell r="H34">
            <v>0</v>
          </cell>
        </row>
        <row r="35">
          <cell r="B35">
            <v>6425</v>
          </cell>
          <cell r="C35" t="str">
            <v>OTHER RATES &amp; TAXES</v>
          </cell>
          <cell r="D35">
            <v>45900</v>
          </cell>
          <cell r="E35">
            <v>7200</v>
          </cell>
          <cell r="F35">
            <v>38700</v>
          </cell>
          <cell r="G35">
            <v>38700</v>
          </cell>
          <cell r="H35">
            <v>0</v>
          </cell>
        </row>
        <row r="36">
          <cell r="B36">
            <v>6500</v>
          </cell>
          <cell r="C36" t="str">
            <v>BANK CHARGES</v>
          </cell>
          <cell r="D36">
            <v>59</v>
          </cell>
          <cell r="E36">
            <v>5.58</v>
          </cell>
          <cell r="F36">
            <v>53.42</v>
          </cell>
          <cell r="G36">
            <v>53.42</v>
          </cell>
          <cell r="H36">
            <v>0</v>
          </cell>
        </row>
        <row r="37">
          <cell r="B37">
            <v>6563</v>
          </cell>
          <cell r="C37" t="str">
            <v>CONSULTATION FEES – OTHERS</v>
          </cell>
          <cell r="D37">
            <v>9665</v>
          </cell>
          <cell r="E37">
            <v>0</v>
          </cell>
          <cell r="F37">
            <v>9665</v>
          </cell>
          <cell r="G37">
            <v>9665</v>
          </cell>
          <cell r="H37">
            <v>0</v>
          </cell>
        </row>
        <row r="38">
          <cell r="B38">
            <v>6610</v>
          </cell>
          <cell r="C38" t="str">
            <v>AUDIT FEES – STATUTORY AUDITORS</v>
          </cell>
          <cell r="D38">
            <v>255000</v>
          </cell>
          <cell r="E38">
            <v>215000</v>
          </cell>
          <cell r="F38">
            <v>40000</v>
          </cell>
          <cell r="G38">
            <v>40000</v>
          </cell>
          <cell r="H38">
            <v>0</v>
          </cell>
        </row>
      </sheetData>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N"/>
      <sheetName val="CHN WIP"/>
      <sheetName val="INFRA WIP"/>
      <sheetName val="INFRA WIP (2)"/>
      <sheetName val="Sheet1"/>
    </sheetNames>
    <sheetDataSet>
      <sheetData sheetId="0" refreshError="1"/>
      <sheetData sheetId="1">
        <row r="5">
          <cell r="B5" t="str">
            <v>EC173</v>
          </cell>
          <cell r="C5" t="str">
            <v>SANKARA COLLEGE -  KALADI PHASE II</v>
          </cell>
          <cell r="D5">
            <v>78450000</v>
          </cell>
          <cell r="E5">
            <v>78681418</v>
          </cell>
          <cell r="F5">
            <v>786.81</v>
          </cell>
          <cell r="G5">
            <v>78251418</v>
          </cell>
          <cell r="H5">
            <v>430000</v>
          </cell>
          <cell r="I5">
            <v>0</v>
          </cell>
          <cell r="J5">
            <v>0</v>
          </cell>
          <cell r="K5">
            <v>78251418</v>
          </cell>
          <cell r="M5" t="str">
            <v>R</v>
          </cell>
          <cell r="P5">
            <v>0</v>
          </cell>
          <cell r="Q5">
            <v>78251418</v>
          </cell>
          <cell r="R5">
            <v>0</v>
          </cell>
          <cell r="S5">
            <v>58584080.5</v>
          </cell>
          <cell r="T5">
            <v>799927</v>
          </cell>
          <cell r="U5">
            <v>1124692</v>
          </cell>
          <cell r="V5">
            <v>-324765</v>
          </cell>
          <cell r="W5">
            <v>19667337.5</v>
          </cell>
          <cell r="X5">
            <v>57459388.5</v>
          </cell>
          <cell r="Y5">
            <v>0</v>
          </cell>
          <cell r="Z5">
            <v>77451491</v>
          </cell>
        </row>
        <row r="6">
          <cell r="B6" t="str">
            <v>EC215</v>
          </cell>
          <cell r="C6" t="str">
            <v>TECHNO POLIS</v>
          </cell>
          <cell r="D6">
            <v>191139000</v>
          </cell>
          <cell r="E6">
            <v>190068022</v>
          </cell>
          <cell r="F6">
            <v>1903.39</v>
          </cell>
          <cell r="G6">
            <v>189821845</v>
          </cell>
          <cell r="H6">
            <v>246177</v>
          </cell>
          <cell r="I6">
            <v>0</v>
          </cell>
          <cell r="J6">
            <v>0</v>
          </cell>
          <cell r="K6">
            <v>189821845</v>
          </cell>
          <cell r="M6" t="str">
            <v>R</v>
          </cell>
          <cell r="P6">
            <v>0</v>
          </cell>
          <cell r="Q6">
            <v>189821845</v>
          </cell>
          <cell r="R6">
            <v>0</v>
          </cell>
          <cell r="S6">
            <v>163365881.51999998</v>
          </cell>
          <cell r="T6">
            <v>10815768</v>
          </cell>
          <cell r="U6">
            <v>13416957</v>
          </cell>
          <cell r="V6">
            <v>-2601189</v>
          </cell>
          <cell r="W6">
            <v>26455963.480000019</v>
          </cell>
          <cell r="X6">
            <v>149948924.51999998</v>
          </cell>
          <cell r="Z6">
            <v>179006077</v>
          </cell>
        </row>
        <row r="7">
          <cell r="B7" t="str">
            <v>TC145</v>
          </cell>
          <cell r="C7" t="str">
            <v>TWAD BOARD  MADURANDHAGAM</v>
          </cell>
          <cell r="D7">
            <v>22000000</v>
          </cell>
          <cell r="E7">
            <v>20586433</v>
          </cell>
          <cell r="G7">
            <v>20586433</v>
          </cell>
          <cell r="H7">
            <v>0</v>
          </cell>
          <cell r="I7">
            <v>0</v>
          </cell>
          <cell r="J7">
            <v>0</v>
          </cell>
          <cell r="K7">
            <v>20586433</v>
          </cell>
          <cell r="M7" t="str">
            <v>R</v>
          </cell>
          <cell r="P7">
            <v>0</v>
          </cell>
          <cell r="Q7">
            <v>20586433</v>
          </cell>
          <cell r="R7">
            <v>0</v>
          </cell>
          <cell r="S7">
            <v>19872483.120000001</v>
          </cell>
          <cell r="T7">
            <v>-1400000</v>
          </cell>
          <cell r="U7">
            <v>8528</v>
          </cell>
          <cell r="V7">
            <v>-1408528</v>
          </cell>
          <cell r="W7">
            <v>713949.87999999896</v>
          </cell>
          <cell r="X7">
            <v>19863955.120000001</v>
          </cell>
          <cell r="Y7">
            <v>0</v>
          </cell>
          <cell r="Z7">
            <v>21986433</v>
          </cell>
        </row>
        <row r="8">
          <cell r="B8" t="str">
            <v>TC163</v>
          </cell>
          <cell r="C8" t="str">
            <v>COKE SIVAGANGA</v>
          </cell>
          <cell r="D8">
            <v>39186000</v>
          </cell>
          <cell r="E8">
            <v>38986220</v>
          </cell>
          <cell r="F8">
            <v>391.51</v>
          </cell>
          <cell r="G8">
            <v>38986220</v>
          </cell>
          <cell r="H8">
            <v>0</v>
          </cell>
          <cell r="I8">
            <v>0</v>
          </cell>
          <cell r="J8">
            <v>0</v>
          </cell>
          <cell r="K8">
            <v>38986220</v>
          </cell>
          <cell r="M8" t="str">
            <v>R</v>
          </cell>
          <cell r="P8">
            <v>0</v>
          </cell>
          <cell r="Q8">
            <v>38986220</v>
          </cell>
          <cell r="R8">
            <v>0</v>
          </cell>
          <cell r="S8">
            <v>34544698</v>
          </cell>
          <cell r="T8">
            <v>0</v>
          </cell>
          <cell r="U8">
            <v>0</v>
          </cell>
          <cell r="V8">
            <v>0</v>
          </cell>
          <cell r="W8">
            <v>4441522</v>
          </cell>
          <cell r="X8">
            <v>34544698</v>
          </cell>
          <cell r="Y8">
            <v>0</v>
          </cell>
          <cell r="Z8">
            <v>38986220</v>
          </cell>
        </row>
        <row r="9">
          <cell r="B9" t="str">
            <v>TC169</v>
          </cell>
          <cell r="C9" t="str">
            <v>CHENNAI TRADE CENTRE  MANAPAKKAM</v>
          </cell>
          <cell r="D9">
            <v>70900000</v>
          </cell>
          <cell r="E9">
            <v>70854710</v>
          </cell>
          <cell r="G9">
            <v>70854710</v>
          </cell>
          <cell r="H9">
            <v>0</v>
          </cell>
          <cell r="I9">
            <v>0</v>
          </cell>
          <cell r="J9">
            <v>0</v>
          </cell>
          <cell r="K9">
            <v>70854710</v>
          </cell>
          <cell r="M9" t="str">
            <v>R</v>
          </cell>
          <cell r="P9">
            <v>0</v>
          </cell>
          <cell r="Q9">
            <v>70854710</v>
          </cell>
          <cell r="R9">
            <v>0</v>
          </cell>
          <cell r="S9">
            <v>78887907.799999997</v>
          </cell>
          <cell r="T9">
            <v>0</v>
          </cell>
          <cell r="U9">
            <v>62400</v>
          </cell>
          <cell r="V9">
            <v>-62400</v>
          </cell>
          <cell r="W9">
            <v>-8033197.799999997</v>
          </cell>
          <cell r="X9">
            <v>78825507.799999997</v>
          </cell>
          <cell r="Y9">
            <v>0</v>
          </cell>
          <cell r="Z9">
            <v>70854710</v>
          </cell>
        </row>
        <row r="10">
          <cell r="B10" t="str">
            <v>TC189</v>
          </cell>
          <cell r="C10" t="str">
            <v>HCL-RALLIES</v>
          </cell>
          <cell r="D10">
            <v>66974000</v>
          </cell>
          <cell r="E10">
            <v>66107517</v>
          </cell>
          <cell r="F10">
            <v>997.87</v>
          </cell>
          <cell r="G10">
            <v>66107517</v>
          </cell>
          <cell r="H10">
            <v>0</v>
          </cell>
          <cell r="I10">
            <v>0</v>
          </cell>
          <cell r="J10">
            <v>0</v>
          </cell>
          <cell r="K10">
            <v>66107517</v>
          </cell>
          <cell r="M10" t="str">
            <v>R</v>
          </cell>
          <cell r="P10">
            <v>0</v>
          </cell>
          <cell r="Q10">
            <v>66107517</v>
          </cell>
          <cell r="R10">
            <v>0</v>
          </cell>
          <cell r="S10">
            <v>48778402.509999998</v>
          </cell>
          <cell r="T10">
            <v>-700000</v>
          </cell>
          <cell r="U10">
            <v>44525</v>
          </cell>
          <cell r="V10">
            <v>-744525</v>
          </cell>
          <cell r="W10">
            <v>17329114.490000002</v>
          </cell>
          <cell r="X10">
            <v>48733877.509999998</v>
          </cell>
          <cell r="Z10">
            <v>66807517</v>
          </cell>
        </row>
        <row r="11">
          <cell r="B11" t="str">
            <v>TC196</v>
          </cell>
          <cell r="C11" t="str">
            <v>BDHC</v>
          </cell>
          <cell r="D11">
            <v>220352000</v>
          </cell>
          <cell r="E11">
            <v>220267064</v>
          </cell>
          <cell r="F11">
            <v>2210.67</v>
          </cell>
          <cell r="G11">
            <v>220267064</v>
          </cell>
          <cell r="H11">
            <v>0</v>
          </cell>
          <cell r="I11">
            <v>0</v>
          </cell>
          <cell r="J11">
            <v>0</v>
          </cell>
          <cell r="K11">
            <v>220267064</v>
          </cell>
          <cell r="M11" t="str">
            <v>R</v>
          </cell>
          <cell r="P11">
            <v>0</v>
          </cell>
          <cell r="Q11">
            <v>220267064</v>
          </cell>
          <cell r="R11">
            <v>0</v>
          </cell>
          <cell r="S11">
            <v>190793302.22999999</v>
          </cell>
          <cell r="T11">
            <v>-800000</v>
          </cell>
          <cell r="U11">
            <v>2918010.84</v>
          </cell>
          <cell r="V11">
            <v>-3718010.84</v>
          </cell>
          <cell r="W11">
            <v>29473761.770000011</v>
          </cell>
          <cell r="X11">
            <v>187875291.38999999</v>
          </cell>
          <cell r="Z11">
            <v>221067064</v>
          </cell>
        </row>
        <row r="12">
          <cell r="B12" t="str">
            <v>TC200</v>
          </cell>
          <cell r="C12" t="str">
            <v>ARIHANT VAIKUNTH</v>
          </cell>
          <cell r="D12">
            <v>140164000</v>
          </cell>
          <cell r="E12">
            <v>126929136</v>
          </cell>
          <cell r="F12">
            <v>1401.36</v>
          </cell>
          <cell r="G12">
            <v>126929136</v>
          </cell>
          <cell r="H12">
            <v>0</v>
          </cell>
          <cell r="I12">
            <v>0</v>
          </cell>
          <cell r="J12">
            <v>0</v>
          </cell>
          <cell r="K12">
            <v>126929136</v>
          </cell>
          <cell r="M12" t="str">
            <v>R</v>
          </cell>
          <cell r="P12">
            <v>0</v>
          </cell>
          <cell r="Q12">
            <v>126929136</v>
          </cell>
          <cell r="R12">
            <v>0</v>
          </cell>
          <cell r="S12">
            <v>120274601.69</v>
          </cell>
          <cell r="T12">
            <v>1216564</v>
          </cell>
          <cell r="U12">
            <v>511052</v>
          </cell>
          <cell r="V12">
            <v>705512</v>
          </cell>
          <cell r="W12">
            <v>6654534.3100000024</v>
          </cell>
          <cell r="X12">
            <v>119763549.69</v>
          </cell>
          <cell r="Z12">
            <v>125712572</v>
          </cell>
        </row>
        <row r="13">
          <cell r="B13" t="str">
            <v>TC203</v>
          </cell>
          <cell r="C13" t="str">
            <v>MITSUBA SICAL</v>
          </cell>
          <cell r="D13">
            <v>66645226</v>
          </cell>
          <cell r="E13">
            <v>66390689</v>
          </cell>
          <cell r="G13">
            <v>66390689</v>
          </cell>
          <cell r="H13">
            <v>0</v>
          </cell>
          <cell r="I13">
            <v>0</v>
          </cell>
          <cell r="J13">
            <v>0</v>
          </cell>
          <cell r="K13">
            <v>66390689</v>
          </cell>
          <cell r="M13" t="str">
            <v>R</v>
          </cell>
          <cell r="P13">
            <v>0</v>
          </cell>
          <cell r="Q13">
            <v>66390689</v>
          </cell>
          <cell r="R13">
            <v>0</v>
          </cell>
          <cell r="S13">
            <v>62612949</v>
          </cell>
          <cell r="T13">
            <v>0</v>
          </cell>
          <cell r="U13">
            <v>0</v>
          </cell>
          <cell r="V13">
            <v>0</v>
          </cell>
          <cell r="W13">
            <v>3777740</v>
          </cell>
          <cell r="X13">
            <v>62612949</v>
          </cell>
          <cell r="Z13">
            <v>66390689</v>
          </cell>
        </row>
        <row r="14">
          <cell r="B14" t="str">
            <v>TC219</v>
          </cell>
          <cell r="C14" t="str">
            <v>GRUNDFOS</v>
          </cell>
          <cell r="D14">
            <v>54336000</v>
          </cell>
          <cell r="E14">
            <v>54335810</v>
          </cell>
          <cell r="F14">
            <v>543.36</v>
          </cell>
          <cell r="G14">
            <v>54335810</v>
          </cell>
          <cell r="H14">
            <v>0</v>
          </cell>
          <cell r="I14">
            <v>0</v>
          </cell>
          <cell r="J14">
            <v>0</v>
          </cell>
          <cell r="K14">
            <v>54335810</v>
          </cell>
          <cell r="M14" t="str">
            <v>R</v>
          </cell>
          <cell r="P14">
            <v>0</v>
          </cell>
          <cell r="Q14">
            <v>54335810</v>
          </cell>
          <cell r="R14">
            <v>0</v>
          </cell>
          <cell r="S14">
            <v>52156397.32</v>
          </cell>
          <cell r="T14">
            <v>0</v>
          </cell>
          <cell r="U14">
            <v>226706</v>
          </cell>
          <cell r="V14">
            <v>-226706</v>
          </cell>
          <cell r="W14">
            <v>2179412.6799999997</v>
          </cell>
          <cell r="X14">
            <v>51929691.32</v>
          </cell>
          <cell r="Z14">
            <v>54335810</v>
          </cell>
        </row>
        <row r="15">
          <cell r="B15" t="str">
            <v>TC223</v>
          </cell>
          <cell r="C15" t="str">
            <v>AMBATTUR CLOTHING LTD - MEPZ</v>
          </cell>
          <cell r="D15">
            <v>69802000</v>
          </cell>
          <cell r="E15">
            <v>69734400</v>
          </cell>
          <cell r="F15">
            <v>698.02</v>
          </cell>
          <cell r="G15">
            <v>69734400</v>
          </cell>
          <cell r="H15">
            <v>0</v>
          </cell>
          <cell r="I15">
            <v>0</v>
          </cell>
          <cell r="J15">
            <v>0</v>
          </cell>
          <cell r="K15">
            <v>69734400</v>
          </cell>
          <cell r="M15" t="str">
            <v>R</v>
          </cell>
          <cell r="P15">
            <v>0</v>
          </cell>
          <cell r="Q15">
            <v>69734400</v>
          </cell>
          <cell r="R15">
            <v>0</v>
          </cell>
          <cell r="S15">
            <v>58588506.100000001</v>
          </cell>
          <cell r="T15">
            <v>0</v>
          </cell>
          <cell r="U15">
            <v>0</v>
          </cell>
          <cell r="V15">
            <v>0</v>
          </cell>
          <cell r="W15">
            <v>11145893.899999999</v>
          </cell>
          <cell r="X15">
            <v>58588506.100000001</v>
          </cell>
          <cell r="Z15">
            <v>69734400</v>
          </cell>
        </row>
        <row r="16">
          <cell r="B16" t="str">
            <v>TC229</v>
          </cell>
          <cell r="C16" t="str">
            <v>SRI KUMARAN TEXTILES</v>
          </cell>
          <cell r="D16">
            <v>1506000</v>
          </cell>
          <cell r="E16">
            <v>27499126</v>
          </cell>
          <cell r="F16">
            <v>275</v>
          </cell>
          <cell r="G16">
            <v>27499126</v>
          </cell>
          <cell r="H16">
            <v>0</v>
          </cell>
          <cell r="I16">
            <v>0</v>
          </cell>
          <cell r="J16">
            <v>0</v>
          </cell>
          <cell r="K16">
            <v>27499126</v>
          </cell>
          <cell r="M16" t="str">
            <v>R</v>
          </cell>
          <cell r="P16">
            <v>0</v>
          </cell>
          <cell r="Q16">
            <v>27499126</v>
          </cell>
          <cell r="R16">
            <v>0</v>
          </cell>
          <cell r="S16">
            <v>1763060</v>
          </cell>
          <cell r="T16">
            <v>27499126</v>
          </cell>
          <cell r="U16">
            <v>1763060</v>
          </cell>
          <cell r="V16">
            <v>25736066</v>
          </cell>
          <cell r="W16">
            <v>25736066</v>
          </cell>
          <cell r="X16">
            <v>0</v>
          </cell>
        </row>
        <row r="17">
          <cell r="B17" t="str">
            <v>TC231</v>
          </cell>
          <cell r="C17" t="str">
            <v>TRUE VALUE HOMES</v>
          </cell>
          <cell r="D17">
            <v>161840000</v>
          </cell>
          <cell r="E17">
            <v>161838845</v>
          </cell>
          <cell r="F17">
            <v>1628.96</v>
          </cell>
          <cell r="G17">
            <v>161229931</v>
          </cell>
          <cell r="H17">
            <v>608914</v>
          </cell>
          <cell r="I17">
            <v>0</v>
          </cell>
          <cell r="J17">
            <v>0</v>
          </cell>
          <cell r="K17">
            <v>161229931</v>
          </cell>
          <cell r="M17" t="str">
            <v>R</v>
          </cell>
          <cell r="P17">
            <v>0</v>
          </cell>
          <cell r="Q17">
            <v>161229931</v>
          </cell>
          <cell r="R17">
            <v>0</v>
          </cell>
          <cell r="S17">
            <v>158517777.13999999</v>
          </cell>
          <cell r="T17">
            <v>2425210</v>
          </cell>
          <cell r="U17">
            <v>2476580.64</v>
          </cell>
          <cell r="V17">
            <v>-51370.64000000013</v>
          </cell>
          <cell r="W17">
            <v>2712153.8600000143</v>
          </cell>
          <cell r="X17">
            <v>156041196.5</v>
          </cell>
          <cell r="Z17">
            <v>158804721</v>
          </cell>
        </row>
        <row r="18">
          <cell r="B18" t="str">
            <v>TC233</v>
          </cell>
          <cell r="C18" t="str">
            <v>MEDOPHARM PHARMACHEUTICALS P LTD</v>
          </cell>
          <cell r="D18">
            <v>27963000</v>
          </cell>
          <cell r="E18">
            <v>28519799</v>
          </cell>
          <cell r="F18">
            <v>279.63</v>
          </cell>
          <cell r="G18">
            <v>28519799</v>
          </cell>
          <cell r="H18">
            <v>0</v>
          </cell>
          <cell r="I18">
            <v>0</v>
          </cell>
          <cell r="J18">
            <v>0</v>
          </cell>
          <cell r="K18">
            <v>28519799</v>
          </cell>
          <cell r="M18" t="str">
            <v>R</v>
          </cell>
          <cell r="P18">
            <v>0</v>
          </cell>
          <cell r="Q18">
            <v>28519799</v>
          </cell>
          <cell r="R18">
            <v>0</v>
          </cell>
          <cell r="S18">
            <v>21617896.079999998</v>
          </cell>
          <cell r="T18">
            <v>1819215</v>
          </cell>
          <cell r="U18">
            <v>1834174</v>
          </cell>
          <cell r="V18">
            <v>-14959</v>
          </cell>
          <cell r="W18">
            <v>6901902.9200000018</v>
          </cell>
          <cell r="X18">
            <v>19783722.079999998</v>
          </cell>
          <cell r="Z18">
            <v>26700584</v>
          </cell>
        </row>
        <row r="19">
          <cell r="B19" t="str">
            <v>TC237</v>
          </cell>
          <cell r="C19" t="str">
            <v>YUGA  HOMES - VENKATRATHNAM NAGAR PROJECT</v>
          </cell>
          <cell r="D19">
            <v>12354000</v>
          </cell>
          <cell r="E19">
            <v>12309028</v>
          </cell>
          <cell r="F19">
            <v>123.54</v>
          </cell>
          <cell r="G19">
            <v>12309028</v>
          </cell>
          <cell r="H19">
            <v>0</v>
          </cell>
          <cell r="I19">
            <v>0</v>
          </cell>
          <cell r="J19">
            <v>0</v>
          </cell>
          <cell r="K19">
            <v>12309028</v>
          </cell>
          <cell r="M19" t="str">
            <v>R</v>
          </cell>
          <cell r="P19">
            <v>0</v>
          </cell>
          <cell r="Q19">
            <v>12309028</v>
          </cell>
          <cell r="R19">
            <v>0</v>
          </cell>
          <cell r="S19">
            <v>15573871.960000001</v>
          </cell>
          <cell r="T19">
            <v>1809028</v>
          </cell>
          <cell r="U19">
            <v>2009470</v>
          </cell>
          <cell r="V19">
            <v>-200442</v>
          </cell>
          <cell r="W19">
            <v>-3264843.9600000009</v>
          </cell>
          <cell r="X19">
            <v>13564401.960000001</v>
          </cell>
          <cell r="Z19">
            <v>10500000</v>
          </cell>
        </row>
        <row r="20">
          <cell r="B20" t="str">
            <v>TC241</v>
          </cell>
          <cell r="C20" t="str">
            <v>CHAITANYA NEST</v>
          </cell>
          <cell r="D20">
            <v>98641000</v>
          </cell>
          <cell r="E20">
            <v>99482187</v>
          </cell>
          <cell r="F20">
            <v>1004.82</v>
          </cell>
          <cell r="G20">
            <v>92736261</v>
          </cell>
          <cell r="H20">
            <v>6745926</v>
          </cell>
          <cell r="I20">
            <v>0</v>
          </cell>
          <cell r="J20">
            <v>0</v>
          </cell>
          <cell r="K20">
            <v>92736261</v>
          </cell>
          <cell r="M20" t="str">
            <v>R</v>
          </cell>
          <cell r="P20">
            <v>0</v>
          </cell>
          <cell r="Q20">
            <v>92736261</v>
          </cell>
          <cell r="R20">
            <v>0</v>
          </cell>
          <cell r="S20">
            <v>99198407.140000015</v>
          </cell>
          <cell r="T20">
            <v>19843804</v>
          </cell>
          <cell r="U20">
            <v>24164531.68</v>
          </cell>
          <cell r="V20">
            <v>-4320727.68</v>
          </cell>
          <cell r="W20">
            <v>-6462146.1400000155</v>
          </cell>
          <cell r="X20">
            <v>75033875.460000008</v>
          </cell>
          <cell r="Z20">
            <v>72892457</v>
          </cell>
        </row>
        <row r="21">
          <cell r="B21" t="str">
            <v>TC242</v>
          </cell>
          <cell r="C21" t="str">
            <v>ARIHANT TECHNOPOLIES</v>
          </cell>
          <cell r="D21">
            <v>42771000</v>
          </cell>
          <cell r="E21">
            <v>42771336</v>
          </cell>
          <cell r="F21">
            <v>427.71</v>
          </cell>
          <cell r="G21">
            <v>41688500</v>
          </cell>
          <cell r="H21">
            <v>1082836</v>
          </cell>
          <cell r="I21">
            <v>0</v>
          </cell>
          <cell r="J21">
            <v>0</v>
          </cell>
          <cell r="K21">
            <v>41688500</v>
          </cell>
          <cell r="M21" t="str">
            <v>R</v>
          </cell>
          <cell r="P21">
            <v>0</v>
          </cell>
          <cell r="Q21">
            <v>41688500</v>
          </cell>
          <cell r="R21">
            <v>0</v>
          </cell>
          <cell r="S21">
            <v>30284125.240000002</v>
          </cell>
          <cell r="T21">
            <v>15835781</v>
          </cell>
          <cell r="U21">
            <v>423804.01</v>
          </cell>
          <cell r="V21">
            <v>15411976.99</v>
          </cell>
          <cell r="W21">
            <v>11404374.759999998</v>
          </cell>
          <cell r="X21">
            <v>29860321.23</v>
          </cell>
          <cell r="Z21">
            <v>25852719</v>
          </cell>
        </row>
        <row r="22">
          <cell r="B22" t="str">
            <v>TC243</v>
          </cell>
          <cell r="C22" t="str">
            <v>INTEGRA PONDY</v>
          </cell>
          <cell r="D22">
            <v>37300000</v>
          </cell>
          <cell r="E22">
            <v>37299763</v>
          </cell>
          <cell r="F22">
            <v>372.99</v>
          </cell>
          <cell r="G22">
            <v>37299763</v>
          </cell>
          <cell r="H22">
            <v>0</v>
          </cell>
          <cell r="I22">
            <v>0</v>
          </cell>
          <cell r="J22">
            <v>0</v>
          </cell>
          <cell r="K22">
            <v>37299763</v>
          </cell>
          <cell r="M22" t="str">
            <v>R</v>
          </cell>
          <cell r="P22">
            <v>0</v>
          </cell>
          <cell r="Q22">
            <v>37299763</v>
          </cell>
          <cell r="R22">
            <v>0</v>
          </cell>
          <cell r="S22">
            <v>32562042.5</v>
          </cell>
          <cell r="T22">
            <v>772116</v>
          </cell>
          <cell r="U22">
            <v>459335</v>
          </cell>
          <cell r="V22">
            <v>312781</v>
          </cell>
          <cell r="W22">
            <v>4737720.5</v>
          </cell>
          <cell r="X22">
            <v>32102707.5</v>
          </cell>
          <cell r="Z22">
            <v>36527647</v>
          </cell>
        </row>
        <row r="23">
          <cell r="B23" t="str">
            <v>TC246</v>
          </cell>
          <cell r="C23" t="str">
            <v>CROWN WORLD WIDE</v>
          </cell>
          <cell r="D23">
            <v>23432000</v>
          </cell>
          <cell r="E23">
            <v>23331754</v>
          </cell>
          <cell r="F23">
            <v>234.32</v>
          </cell>
          <cell r="G23">
            <v>23331754</v>
          </cell>
          <cell r="H23">
            <v>0</v>
          </cell>
          <cell r="I23">
            <v>0</v>
          </cell>
          <cell r="J23">
            <v>0</v>
          </cell>
          <cell r="K23">
            <v>23331754</v>
          </cell>
          <cell r="M23" t="str">
            <v>R</v>
          </cell>
          <cell r="P23">
            <v>0</v>
          </cell>
          <cell r="Q23">
            <v>23331754</v>
          </cell>
          <cell r="R23">
            <v>0</v>
          </cell>
          <cell r="S23">
            <v>22412073.479999997</v>
          </cell>
          <cell r="T23">
            <v>0</v>
          </cell>
          <cell r="U23">
            <v>153527</v>
          </cell>
          <cell r="V23">
            <v>-153527</v>
          </cell>
          <cell r="W23">
            <v>919680.52000000328</v>
          </cell>
          <cell r="X23">
            <v>22258546.479999997</v>
          </cell>
          <cell r="Z23">
            <v>23331754</v>
          </cell>
        </row>
        <row r="24">
          <cell r="B24" t="str">
            <v>TC248</v>
          </cell>
          <cell r="C24" t="str">
            <v>SVEC - TIRUPATHI</v>
          </cell>
          <cell r="D24">
            <v>45750000</v>
          </cell>
          <cell r="E24">
            <v>45798013</v>
          </cell>
          <cell r="F24">
            <v>458.79</v>
          </cell>
          <cell r="G24">
            <v>45798013</v>
          </cell>
          <cell r="H24">
            <v>0</v>
          </cell>
          <cell r="I24">
            <v>0</v>
          </cell>
          <cell r="J24">
            <v>0</v>
          </cell>
          <cell r="K24">
            <v>45798013</v>
          </cell>
          <cell r="M24" t="str">
            <v>R</v>
          </cell>
          <cell r="P24">
            <v>0</v>
          </cell>
          <cell r="Q24">
            <v>45798013</v>
          </cell>
          <cell r="R24">
            <v>0</v>
          </cell>
          <cell r="S24">
            <v>34741193</v>
          </cell>
          <cell r="T24">
            <v>3792975</v>
          </cell>
          <cell r="U24">
            <v>2957762.5</v>
          </cell>
          <cell r="V24">
            <v>835212.5</v>
          </cell>
          <cell r="W24">
            <v>11056820</v>
          </cell>
          <cell r="X24">
            <v>31783430.5</v>
          </cell>
          <cell r="Z24">
            <v>42005038</v>
          </cell>
        </row>
        <row r="25">
          <cell r="B25" t="str">
            <v>TC256</v>
          </cell>
          <cell r="C25" t="str">
            <v>COCO COLA BOTTLING (SOUTH)</v>
          </cell>
          <cell r="D25">
            <v>79370000</v>
          </cell>
          <cell r="E25">
            <v>78798384</v>
          </cell>
          <cell r="F25">
            <v>789.89</v>
          </cell>
          <cell r="G25">
            <v>78798384</v>
          </cell>
          <cell r="H25">
            <v>0</v>
          </cell>
          <cell r="I25">
            <v>0</v>
          </cell>
          <cell r="J25">
            <v>0</v>
          </cell>
          <cell r="K25">
            <v>78798384</v>
          </cell>
          <cell r="M25" t="str">
            <v>R</v>
          </cell>
          <cell r="P25">
            <v>0</v>
          </cell>
          <cell r="Q25">
            <v>78798384</v>
          </cell>
          <cell r="R25">
            <v>0</v>
          </cell>
          <cell r="S25">
            <v>59276076.140000001</v>
          </cell>
          <cell r="T25">
            <v>0</v>
          </cell>
          <cell r="U25">
            <v>756651.55</v>
          </cell>
          <cell r="V25">
            <v>-756651.55</v>
          </cell>
          <cell r="W25">
            <v>19522307.859999999</v>
          </cell>
          <cell r="X25">
            <v>58519424.590000004</v>
          </cell>
          <cell r="Z25">
            <v>78798384</v>
          </cell>
        </row>
        <row r="26">
          <cell r="B26" t="str">
            <v>TC259</v>
          </cell>
          <cell r="C26" t="str">
            <v>RR LEATHER PRODUCTS PVT LTD</v>
          </cell>
          <cell r="D26">
            <v>10725000</v>
          </cell>
          <cell r="E26">
            <v>10411391</v>
          </cell>
          <cell r="F26">
            <v>107.25</v>
          </cell>
          <cell r="G26">
            <v>10411391</v>
          </cell>
          <cell r="H26">
            <v>0</v>
          </cell>
          <cell r="I26">
            <v>0</v>
          </cell>
          <cell r="J26">
            <v>0</v>
          </cell>
          <cell r="K26">
            <v>10411391</v>
          </cell>
          <cell r="M26" t="str">
            <v>R</v>
          </cell>
          <cell r="P26">
            <v>0</v>
          </cell>
          <cell r="Q26">
            <v>10411391</v>
          </cell>
          <cell r="R26">
            <v>0</v>
          </cell>
          <cell r="S26">
            <v>8174383</v>
          </cell>
          <cell r="T26">
            <v>0</v>
          </cell>
          <cell r="U26">
            <v>0</v>
          </cell>
          <cell r="V26">
            <v>0</v>
          </cell>
          <cell r="W26">
            <v>2237008</v>
          </cell>
          <cell r="X26">
            <v>8174383</v>
          </cell>
          <cell r="Z26">
            <v>10411391</v>
          </cell>
        </row>
        <row r="27">
          <cell r="B27" t="str">
            <v>TC262</v>
          </cell>
          <cell r="C27" t="str">
            <v>DR MGR GENERAL HOSPITAL</v>
          </cell>
          <cell r="D27">
            <v>46958000</v>
          </cell>
          <cell r="E27">
            <v>46757398</v>
          </cell>
          <cell r="F27">
            <v>482.97</v>
          </cell>
          <cell r="G27">
            <v>46757398</v>
          </cell>
          <cell r="H27">
            <v>0</v>
          </cell>
          <cell r="I27">
            <v>0</v>
          </cell>
          <cell r="J27">
            <v>0</v>
          </cell>
          <cell r="K27">
            <v>46757398</v>
          </cell>
          <cell r="M27" t="str">
            <v>R</v>
          </cell>
          <cell r="P27">
            <v>0</v>
          </cell>
          <cell r="Q27">
            <v>46757398</v>
          </cell>
          <cell r="R27">
            <v>0</v>
          </cell>
          <cell r="S27">
            <v>39038746.149999999</v>
          </cell>
          <cell r="T27">
            <v>12780168</v>
          </cell>
          <cell r="U27">
            <v>1925242</v>
          </cell>
          <cell r="V27">
            <v>10854926</v>
          </cell>
          <cell r="W27">
            <v>7718651.8500000015</v>
          </cell>
          <cell r="X27">
            <v>37113504.149999999</v>
          </cell>
          <cell r="Z27">
            <v>33977230</v>
          </cell>
        </row>
        <row r="28">
          <cell r="B28" t="str">
            <v>TC263</v>
          </cell>
          <cell r="C28" t="str">
            <v>BELECIA TOWERS</v>
          </cell>
          <cell r="D28">
            <v>87054000</v>
          </cell>
          <cell r="E28">
            <v>86226394</v>
          </cell>
          <cell r="F28">
            <v>867.41</v>
          </cell>
          <cell r="G28">
            <v>85220688</v>
          </cell>
          <cell r="H28">
            <v>1005706</v>
          </cell>
          <cell r="I28">
            <v>0</v>
          </cell>
          <cell r="J28">
            <v>0</v>
          </cell>
          <cell r="K28">
            <v>85220688</v>
          </cell>
          <cell r="M28" t="str">
            <v>R</v>
          </cell>
          <cell r="P28">
            <v>0</v>
          </cell>
          <cell r="Q28">
            <v>85220688</v>
          </cell>
          <cell r="R28">
            <v>0</v>
          </cell>
          <cell r="S28">
            <v>78156842.239999995</v>
          </cell>
          <cell r="T28">
            <v>5931043</v>
          </cell>
          <cell r="U28">
            <v>7171005.5499999998</v>
          </cell>
          <cell r="V28">
            <v>-1239962.5499999998</v>
          </cell>
          <cell r="W28">
            <v>7063845.7600000054</v>
          </cell>
          <cell r="X28">
            <v>70985836.689999998</v>
          </cell>
          <cell r="Z28">
            <v>79289645</v>
          </cell>
        </row>
        <row r="29">
          <cell r="B29" t="str">
            <v>TC264</v>
          </cell>
          <cell r="C29" t="str">
            <v>INDO AMERICAN SCHOOL,CHEYYAR</v>
          </cell>
          <cell r="D29">
            <v>12365320</v>
          </cell>
          <cell r="E29">
            <v>12365192</v>
          </cell>
          <cell r="F29">
            <v>123.65</v>
          </cell>
          <cell r="G29">
            <v>12365192</v>
          </cell>
          <cell r="H29">
            <v>0</v>
          </cell>
          <cell r="I29">
            <v>0</v>
          </cell>
          <cell r="J29">
            <v>0</v>
          </cell>
          <cell r="K29">
            <v>12365192</v>
          </cell>
          <cell r="M29" t="str">
            <v>R</v>
          </cell>
          <cell r="P29">
            <v>0</v>
          </cell>
          <cell r="Q29">
            <v>12365192</v>
          </cell>
          <cell r="R29">
            <v>0</v>
          </cell>
          <cell r="S29">
            <v>10379829</v>
          </cell>
          <cell r="T29">
            <v>65192</v>
          </cell>
          <cell r="U29">
            <v>0</v>
          </cell>
          <cell r="V29">
            <v>65192</v>
          </cell>
          <cell r="W29">
            <v>1985363</v>
          </cell>
          <cell r="X29">
            <v>10379829</v>
          </cell>
          <cell r="Z29">
            <v>12300000</v>
          </cell>
        </row>
        <row r="30">
          <cell r="B30" t="str">
            <v>TC265</v>
          </cell>
          <cell r="C30" t="str">
            <v>HCL AMBATTUR V</v>
          </cell>
          <cell r="D30">
            <v>37978000</v>
          </cell>
          <cell r="E30">
            <v>31614989</v>
          </cell>
          <cell r="F30">
            <v>383.4</v>
          </cell>
          <cell r="G30">
            <v>31614989</v>
          </cell>
          <cell r="H30">
            <v>0</v>
          </cell>
          <cell r="I30">
            <v>0</v>
          </cell>
          <cell r="J30">
            <v>0</v>
          </cell>
          <cell r="K30">
            <v>31614989</v>
          </cell>
          <cell r="M30" t="str">
            <v>R</v>
          </cell>
          <cell r="P30">
            <v>0</v>
          </cell>
          <cell r="Q30">
            <v>31614989</v>
          </cell>
          <cell r="R30">
            <v>0</v>
          </cell>
          <cell r="S30">
            <v>25164217.100000001</v>
          </cell>
          <cell r="T30">
            <v>-5800000</v>
          </cell>
          <cell r="U30">
            <v>452642</v>
          </cell>
          <cell r="V30">
            <v>-6252642</v>
          </cell>
          <cell r="W30">
            <v>6450771.8999999985</v>
          </cell>
          <cell r="X30">
            <v>24711575.100000001</v>
          </cell>
          <cell r="Z30">
            <v>37414989</v>
          </cell>
        </row>
        <row r="31">
          <cell r="B31" t="str">
            <v>TC271</v>
          </cell>
          <cell r="C31" t="str">
            <v>FICUS GROVE</v>
          </cell>
          <cell r="D31">
            <v>36493850</v>
          </cell>
          <cell r="E31">
            <v>37352575</v>
          </cell>
          <cell r="F31">
            <v>373.53</v>
          </cell>
          <cell r="G31">
            <v>33481375</v>
          </cell>
          <cell r="H31">
            <v>3871200</v>
          </cell>
          <cell r="I31">
            <v>0</v>
          </cell>
          <cell r="J31">
            <v>0</v>
          </cell>
          <cell r="K31">
            <v>33481375</v>
          </cell>
          <cell r="M31" t="str">
            <v>R</v>
          </cell>
          <cell r="P31">
            <v>0</v>
          </cell>
          <cell r="Q31">
            <v>33481375</v>
          </cell>
          <cell r="R31">
            <v>0</v>
          </cell>
          <cell r="S31">
            <v>27703203.25</v>
          </cell>
          <cell r="T31">
            <v>3920059</v>
          </cell>
          <cell r="U31">
            <v>9185501.5500000007</v>
          </cell>
          <cell r="V31">
            <v>-5265442.5500000007</v>
          </cell>
          <cell r="W31">
            <v>5778171.75</v>
          </cell>
          <cell r="X31">
            <v>18517701.699999999</v>
          </cell>
          <cell r="Z31">
            <v>29561316</v>
          </cell>
        </row>
        <row r="32">
          <cell r="B32" t="str">
            <v>TC273</v>
          </cell>
          <cell r="C32" t="str">
            <v>TECHNIP INDIA LTD, KARAIKAL</v>
          </cell>
          <cell r="D32">
            <v>32220999.999999996</v>
          </cell>
          <cell r="E32">
            <v>32221737</v>
          </cell>
          <cell r="F32">
            <v>322.22000000000003</v>
          </cell>
          <cell r="G32">
            <v>32221737</v>
          </cell>
          <cell r="H32">
            <v>0</v>
          </cell>
          <cell r="I32">
            <v>0</v>
          </cell>
          <cell r="J32">
            <v>0</v>
          </cell>
          <cell r="K32">
            <v>32221737</v>
          </cell>
          <cell r="M32" t="str">
            <v>R</v>
          </cell>
          <cell r="P32">
            <v>0</v>
          </cell>
          <cell r="Q32">
            <v>32221737</v>
          </cell>
          <cell r="R32">
            <v>0</v>
          </cell>
          <cell r="S32">
            <v>40051027.969999999</v>
          </cell>
          <cell r="T32">
            <v>4144838</v>
          </cell>
          <cell r="U32">
            <v>3304822.4</v>
          </cell>
          <cell r="V32">
            <v>840015.60000000009</v>
          </cell>
          <cell r="W32">
            <v>-7829290.9699999988</v>
          </cell>
          <cell r="X32">
            <v>36746205.57</v>
          </cell>
          <cell r="Z32">
            <v>28076899</v>
          </cell>
        </row>
        <row r="33">
          <cell r="B33" t="str">
            <v>TC274</v>
          </cell>
          <cell r="C33" t="str">
            <v>OLYMPIA TECHNOLOGY PARK</v>
          </cell>
          <cell r="D33">
            <v>279716000</v>
          </cell>
          <cell r="E33">
            <v>286780063</v>
          </cell>
          <cell r="F33">
            <v>2874.92</v>
          </cell>
          <cell r="G33">
            <v>280398983</v>
          </cell>
          <cell r="H33">
            <v>6381080</v>
          </cell>
          <cell r="I33">
            <v>0</v>
          </cell>
          <cell r="J33">
            <v>0</v>
          </cell>
          <cell r="K33">
            <v>280398983</v>
          </cell>
          <cell r="M33" t="str">
            <v>R</v>
          </cell>
          <cell r="P33">
            <v>0</v>
          </cell>
          <cell r="Q33">
            <v>280398983</v>
          </cell>
          <cell r="R33">
            <v>0</v>
          </cell>
          <cell r="S33">
            <v>221275453.76999998</v>
          </cell>
          <cell r="T33">
            <v>31924723</v>
          </cell>
          <cell r="U33">
            <v>28893100.390000001</v>
          </cell>
          <cell r="V33">
            <v>3031622.6099999994</v>
          </cell>
          <cell r="W33">
            <v>59123529.230000019</v>
          </cell>
          <cell r="X33">
            <v>192382353.38</v>
          </cell>
          <cell r="Z33">
            <v>248474260</v>
          </cell>
        </row>
        <row r="34">
          <cell r="B34" t="str">
            <v>TC275</v>
          </cell>
          <cell r="C34" t="str">
            <v>MARG CONSTRUCTIONS</v>
          </cell>
          <cell r="D34">
            <v>26600000</v>
          </cell>
          <cell r="E34">
            <v>28028308</v>
          </cell>
          <cell r="F34">
            <v>280.27999999999997</v>
          </cell>
          <cell r="G34">
            <v>26821923</v>
          </cell>
          <cell r="H34">
            <v>1206385</v>
          </cell>
          <cell r="I34">
            <v>0</v>
          </cell>
          <cell r="J34">
            <v>0</v>
          </cell>
          <cell r="K34">
            <v>26821923</v>
          </cell>
          <cell r="M34" t="str">
            <v>R</v>
          </cell>
          <cell r="P34">
            <v>0</v>
          </cell>
          <cell r="Q34">
            <v>26821923</v>
          </cell>
          <cell r="R34">
            <v>0</v>
          </cell>
          <cell r="S34">
            <v>22766552.079999998</v>
          </cell>
          <cell r="T34">
            <v>1740377</v>
          </cell>
          <cell r="U34">
            <v>2106388</v>
          </cell>
          <cell r="V34">
            <v>-366011</v>
          </cell>
          <cell r="W34">
            <v>4055370.9200000018</v>
          </cell>
          <cell r="X34">
            <v>20660164.079999998</v>
          </cell>
          <cell r="Z34">
            <v>25081546</v>
          </cell>
        </row>
        <row r="35">
          <cell r="B35" t="str">
            <v>TC280</v>
          </cell>
          <cell r="C35" t="str">
            <v>TVH AKHIRAA</v>
          </cell>
          <cell r="D35">
            <v>9183000</v>
          </cell>
          <cell r="E35">
            <v>9182900</v>
          </cell>
          <cell r="F35">
            <v>91.83</v>
          </cell>
          <cell r="G35">
            <v>8734584</v>
          </cell>
          <cell r="H35">
            <v>448316</v>
          </cell>
          <cell r="I35">
            <v>0</v>
          </cell>
          <cell r="J35">
            <v>0</v>
          </cell>
          <cell r="K35">
            <v>8734584</v>
          </cell>
          <cell r="M35" t="str">
            <v>R</v>
          </cell>
          <cell r="P35">
            <v>0</v>
          </cell>
          <cell r="Q35">
            <v>8734584</v>
          </cell>
          <cell r="R35">
            <v>0</v>
          </cell>
          <cell r="S35">
            <v>9515004</v>
          </cell>
          <cell r="T35">
            <v>-303299</v>
          </cell>
          <cell r="U35">
            <v>297386</v>
          </cell>
          <cell r="V35">
            <v>-600685</v>
          </cell>
          <cell r="W35">
            <v>-780420</v>
          </cell>
          <cell r="X35">
            <v>9217618</v>
          </cell>
          <cell r="Z35">
            <v>9037883</v>
          </cell>
        </row>
        <row r="36">
          <cell r="B36" t="str">
            <v>TC281</v>
          </cell>
          <cell r="C36" t="str">
            <v>GOVERNMENT HOSPITAL - NAGAI</v>
          </cell>
          <cell r="D36">
            <v>31343000</v>
          </cell>
          <cell r="E36">
            <v>33497076</v>
          </cell>
          <cell r="F36">
            <v>330.66</v>
          </cell>
          <cell r="G36">
            <v>32745025</v>
          </cell>
          <cell r="H36">
            <v>752051</v>
          </cell>
          <cell r="I36">
            <v>0</v>
          </cell>
          <cell r="J36">
            <v>0</v>
          </cell>
          <cell r="K36">
            <v>32745025</v>
          </cell>
          <cell r="M36" t="str">
            <v>R</v>
          </cell>
          <cell r="P36">
            <v>0</v>
          </cell>
          <cell r="Q36">
            <v>32745025</v>
          </cell>
          <cell r="R36">
            <v>0</v>
          </cell>
          <cell r="S36">
            <v>27304459</v>
          </cell>
          <cell r="T36">
            <v>25126340</v>
          </cell>
          <cell r="U36">
            <v>20784175</v>
          </cell>
          <cell r="V36">
            <v>4342165</v>
          </cell>
          <cell r="W36">
            <v>5440566</v>
          </cell>
          <cell r="X36">
            <v>6520284</v>
          </cell>
          <cell r="Z36">
            <v>7618685</v>
          </cell>
        </row>
        <row r="37">
          <cell r="B37" t="str">
            <v>TC283</v>
          </cell>
          <cell r="C37" t="str">
            <v>ASHOK LEYLAND</v>
          </cell>
          <cell r="D37">
            <v>82879000</v>
          </cell>
          <cell r="E37">
            <v>89323119.599999994</v>
          </cell>
          <cell r="F37">
            <v>880.37</v>
          </cell>
          <cell r="G37">
            <v>86204568.411499992</v>
          </cell>
          <cell r="H37">
            <v>3118551.188500002</v>
          </cell>
          <cell r="I37">
            <v>0</v>
          </cell>
          <cell r="J37">
            <v>0</v>
          </cell>
          <cell r="K37">
            <v>86204568.411499992</v>
          </cell>
          <cell r="M37" t="str">
            <v>R</v>
          </cell>
          <cell r="P37">
            <v>0</v>
          </cell>
          <cell r="Q37">
            <v>86204568.411499992</v>
          </cell>
          <cell r="R37">
            <v>0</v>
          </cell>
          <cell r="S37">
            <v>77785018.439999998</v>
          </cell>
          <cell r="T37">
            <v>36471440.411499992</v>
          </cell>
          <cell r="U37">
            <v>32474141.82</v>
          </cell>
          <cell r="V37">
            <v>3997298.5914999917</v>
          </cell>
          <cell r="W37">
            <v>8419549.9714999944</v>
          </cell>
          <cell r="X37">
            <v>45310876.619999997</v>
          </cell>
          <cell r="Z37">
            <v>49733128</v>
          </cell>
        </row>
        <row r="38">
          <cell r="B38" t="str">
            <v>TC284</v>
          </cell>
          <cell r="C38" t="str">
            <v>ACL E3 OFFICE BUILDING</v>
          </cell>
          <cell r="D38">
            <v>26020000</v>
          </cell>
          <cell r="E38">
            <v>26344402</v>
          </cell>
          <cell r="F38">
            <v>263.44</v>
          </cell>
          <cell r="G38">
            <v>26186170</v>
          </cell>
          <cell r="H38">
            <v>158232</v>
          </cell>
          <cell r="I38">
            <v>0</v>
          </cell>
          <cell r="J38">
            <v>0</v>
          </cell>
          <cell r="K38">
            <v>26186170</v>
          </cell>
          <cell r="M38" t="str">
            <v>R</v>
          </cell>
          <cell r="P38">
            <v>0</v>
          </cell>
          <cell r="Q38">
            <v>26186170</v>
          </cell>
          <cell r="R38">
            <v>0</v>
          </cell>
          <cell r="S38">
            <v>23082282.629999999</v>
          </cell>
          <cell r="T38">
            <v>4317480</v>
          </cell>
          <cell r="U38">
            <v>3450926</v>
          </cell>
          <cell r="V38">
            <v>866554</v>
          </cell>
          <cell r="W38">
            <v>3103887.370000001</v>
          </cell>
          <cell r="X38">
            <v>19631356.629999999</v>
          </cell>
          <cell r="Z38">
            <v>21868690</v>
          </cell>
        </row>
        <row r="39">
          <cell r="B39" t="str">
            <v>TC285</v>
          </cell>
          <cell r="C39" t="str">
            <v>LADIES HOSTEL, KALADY</v>
          </cell>
          <cell r="D39">
            <v>33459000</v>
          </cell>
          <cell r="E39">
            <v>33844313</v>
          </cell>
          <cell r="F39">
            <v>338.44</v>
          </cell>
          <cell r="G39">
            <v>33295222</v>
          </cell>
          <cell r="H39">
            <v>549091</v>
          </cell>
          <cell r="I39">
            <v>0</v>
          </cell>
          <cell r="J39">
            <v>0</v>
          </cell>
          <cell r="K39">
            <v>33295222</v>
          </cell>
          <cell r="L39" t="str">
            <v>A</v>
          </cell>
          <cell r="M39" t="str">
            <v>R</v>
          </cell>
          <cell r="P39">
            <v>0</v>
          </cell>
          <cell r="Q39">
            <v>33295222</v>
          </cell>
          <cell r="R39">
            <v>0</v>
          </cell>
          <cell r="S39">
            <v>25813065</v>
          </cell>
          <cell r="T39">
            <v>3802684</v>
          </cell>
          <cell r="U39">
            <v>7505569</v>
          </cell>
          <cell r="V39">
            <v>-3702885</v>
          </cell>
          <cell r="W39">
            <v>7482157</v>
          </cell>
          <cell r="X39">
            <v>18307496</v>
          </cell>
          <cell r="Z39">
            <v>29492538</v>
          </cell>
        </row>
        <row r="40">
          <cell r="B40" t="str">
            <v>TC293</v>
          </cell>
          <cell r="C40" t="str">
            <v>KRISP IT PARK</v>
          </cell>
          <cell r="D40">
            <v>70900000</v>
          </cell>
          <cell r="E40">
            <v>72451165</v>
          </cell>
          <cell r="F40">
            <v>724.51</v>
          </cell>
          <cell r="G40">
            <v>66455741</v>
          </cell>
          <cell r="H40">
            <v>5995424</v>
          </cell>
          <cell r="I40">
            <v>0</v>
          </cell>
          <cell r="J40">
            <v>0</v>
          </cell>
          <cell r="K40">
            <v>66455741</v>
          </cell>
          <cell r="M40" t="str">
            <v>R</v>
          </cell>
          <cell r="P40">
            <v>0</v>
          </cell>
          <cell r="Q40">
            <v>66455741</v>
          </cell>
          <cell r="R40">
            <v>0</v>
          </cell>
          <cell r="S40">
            <v>57849794.200000003</v>
          </cell>
          <cell r="T40">
            <v>27235417</v>
          </cell>
          <cell r="U40">
            <v>26236332.629999999</v>
          </cell>
          <cell r="V40">
            <v>999084.37000000104</v>
          </cell>
          <cell r="W40">
            <v>8605946.799999997</v>
          </cell>
          <cell r="X40">
            <v>31613461.57</v>
          </cell>
          <cell r="Z40">
            <v>39220324</v>
          </cell>
        </row>
        <row r="41">
          <cell r="B41" t="str">
            <v>TC296</v>
          </cell>
          <cell r="C41" t="str">
            <v>CATHIDRAL SQUARE</v>
          </cell>
          <cell r="D41">
            <v>39373000</v>
          </cell>
          <cell r="E41">
            <v>40742242</v>
          </cell>
          <cell r="F41">
            <v>413.44</v>
          </cell>
          <cell r="G41">
            <v>39217507</v>
          </cell>
          <cell r="H41">
            <v>1524735</v>
          </cell>
          <cell r="I41">
            <v>0</v>
          </cell>
          <cell r="J41">
            <v>0</v>
          </cell>
          <cell r="K41">
            <v>39217507</v>
          </cell>
          <cell r="M41" t="str">
            <v>R</v>
          </cell>
          <cell r="P41">
            <v>0</v>
          </cell>
          <cell r="Q41">
            <v>39217507</v>
          </cell>
          <cell r="R41">
            <v>0</v>
          </cell>
          <cell r="S41">
            <v>45329548.209999993</v>
          </cell>
          <cell r="T41">
            <v>15695776</v>
          </cell>
          <cell r="U41">
            <v>18123882.579999998</v>
          </cell>
          <cell r="V41">
            <v>-2428106.5799999982</v>
          </cell>
          <cell r="W41">
            <v>-6112041.2099999934</v>
          </cell>
          <cell r="X41">
            <v>27205665.629999999</v>
          </cell>
          <cell r="Z41">
            <v>23521731</v>
          </cell>
        </row>
        <row r="42">
          <cell r="B42" t="str">
            <v>TC297</v>
          </cell>
          <cell r="C42" t="str">
            <v>SAK ABRASIVE LTD</v>
          </cell>
          <cell r="D42">
            <v>9810000</v>
          </cell>
          <cell r="E42">
            <v>6753831</v>
          </cell>
          <cell r="F42">
            <v>67.81</v>
          </cell>
          <cell r="G42">
            <v>6753831</v>
          </cell>
          <cell r="H42">
            <v>0</v>
          </cell>
          <cell r="I42">
            <v>0</v>
          </cell>
          <cell r="J42">
            <v>0</v>
          </cell>
          <cell r="K42">
            <v>6753831</v>
          </cell>
          <cell r="M42" t="str">
            <v>R</v>
          </cell>
          <cell r="P42">
            <v>0</v>
          </cell>
          <cell r="Q42">
            <v>6753831</v>
          </cell>
          <cell r="R42">
            <v>0</v>
          </cell>
          <cell r="S42">
            <v>3793292</v>
          </cell>
          <cell r="T42">
            <v>0</v>
          </cell>
          <cell r="U42">
            <v>88460</v>
          </cell>
          <cell r="V42">
            <v>-88460</v>
          </cell>
          <cell r="W42">
            <v>2960539</v>
          </cell>
          <cell r="X42">
            <v>3704832</v>
          </cell>
          <cell r="Z42">
            <v>6753831</v>
          </cell>
        </row>
        <row r="43">
          <cell r="B43" t="str">
            <v>TC298</v>
          </cell>
          <cell r="C43" t="str">
            <v>BHARAT OVERSEAS BANK LTD</v>
          </cell>
          <cell r="D43">
            <v>58539000</v>
          </cell>
          <cell r="E43">
            <v>51211642</v>
          </cell>
          <cell r="F43">
            <v>512.12</v>
          </cell>
          <cell r="G43">
            <v>51211642</v>
          </cell>
          <cell r="H43">
            <v>0</v>
          </cell>
          <cell r="I43">
            <v>0</v>
          </cell>
          <cell r="J43">
            <v>0</v>
          </cell>
          <cell r="K43">
            <v>51211642</v>
          </cell>
          <cell r="L43" t="str">
            <v>A</v>
          </cell>
          <cell r="M43" t="str">
            <v>R</v>
          </cell>
          <cell r="P43">
            <v>0</v>
          </cell>
          <cell r="Q43">
            <v>51211642</v>
          </cell>
          <cell r="R43">
            <v>0</v>
          </cell>
          <cell r="S43">
            <v>42394057.460000001</v>
          </cell>
          <cell r="T43">
            <v>21988625</v>
          </cell>
          <cell r="U43">
            <v>18698698.460000001</v>
          </cell>
          <cell r="V43">
            <v>3289926.5399999991</v>
          </cell>
          <cell r="W43">
            <v>8817584.5399999991</v>
          </cell>
          <cell r="X43">
            <v>23695359</v>
          </cell>
          <cell r="Z43">
            <v>29223017</v>
          </cell>
        </row>
        <row r="44">
          <cell r="B44" t="str">
            <v>TC301</v>
          </cell>
          <cell r="C44" t="str">
            <v>THE HINDU</v>
          </cell>
          <cell r="D44">
            <v>99500000</v>
          </cell>
          <cell r="E44">
            <v>97840246</v>
          </cell>
          <cell r="F44">
            <v>1019.6</v>
          </cell>
          <cell r="G44">
            <v>92375225</v>
          </cell>
          <cell r="H44">
            <v>5465021</v>
          </cell>
          <cell r="I44">
            <v>0</v>
          </cell>
          <cell r="J44">
            <v>0</v>
          </cell>
          <cell r="K44">
            <v>92375225</v>
          </cell>
          <cell r="L44" t="str">
            <v>A</v>
          </cell>
          <cell r="M44" t="str">
            <v>R</v>
          </cell>
          <cell r="P44">
            <v>0</v>
          </cell>
          <cell r="Q44">
            <v>92375225</v>
          </cell>
          <cell r="R44">
            <v>0</v>
          </cell>
          <cell r="S44">
            <v>90263727.099999994</v>
          </cell>
          <cell r="T44">
            <v>48835430</v>
          </cell>
          <cell r="U44">
            <v>48170760.450000003</v>
          </cell>
          <cell r="V44">
            <v>664669.54999999702</v>
          </cell>
          <cell r="W44">
            <v>2111497.900000006</v>
          </cell>
          <cell r="X44">
            <v>42092966.649999999</v>
          </cell>
          <cell r="Z44">
            <v>43539795</v>
          </cell>
        </row>
        <row r="45">
          <cell r="B45" t="str">
            <v>TC302</v>
          </cell>
          <cell r="C45" t="str">
            <v>NEG MICON INDIA PVT LTD</v>
          </cell>
          <cell r="D45">
            <v>31254000.000000004</v>
          </cell>
          <cell r="E45">
            <v>30771563</v>
          </cell>
          <cell r="F45">
            <v>307.81</v>
          </cell>
          <cell r="G45">
            <v>30771563</v>
          </cell>
          <cell r="H45">
            <v>0</v>
          </cell>
          <cell r="I45">
            <v>0</v>
          </cell>
          <cell r="J45">
            <v>0</v>
          </cell>
          <cell r="K45">
            <v>30771563</v>
          </cell>
          <cell r="M45" t="str">
            <v>R</v>
          </cell>
          <cell r="P45">
            <v>0</v>
          </cell>
          <cell r="Q45">
            <v>30771563</v>
          </cell>
          <cell r="R45">
            <v>0</v>
          </cell>
          <cell r="S45">
            <v>22513257.299999997</v>
          </cell>
          <cell r="T45">
            <v>16170552</v>
          </cell>
          <cell r="U45">
            <v>11596388.949999999</v>
          </cell>
          <cell r="V45">
            <v>4574163.0500000007</v>
          </cell>
          <cell r="W45">
            <v>8258305.700000003</v>
          </cell>
          <cell r="X45">
            <v>10916868.35</v>
          </cell>
          <cell r="Z45">
            <v>14601011</v>
          </cell>
        </row>
        <row r="46">
          <cell r="B46" t="str">
            <v>TC306</v>
          </cell>
          <cell r="C46" t="str">
            <v>REGENCY CLOTHING</v>
          </cell>
          <cell r="D46">
            <v>48700000</v>
          </cell>
          <cell r="E46">
            <v>48007184</v>
          </cell>
          <cell r="F46">
            <v>486.88</v>
          </cell>
          <cell r="G46">
            <v>48007184</v>
          </cell>
          <cell r="H46">
            <v>0</v>
          </cell>
          <cell r="I46">
            <v>0</v>
          </cell>
          <cell r="J46">
            <v>0</v>
          </cell>
          <cell r="K46">
            <v>48007184</v>
          </cell>
          <cell r="M46" t="str">
            <v>R</v>
          </cell>
          <cell r="P46">
            <v>0</v>
          </cell>
          <cell r="Q46">
            <v>48007184</v>
          </cell>
          <cell r="R46">
            <v>0</v>
          </cell>
          <cell r="S46">
            <v>40417753.420000002</v>
          </cell>
          <cell r="T46">
            <v>3108340</v>
          </cell>
          <cell r="U46">
            <v>3279476.7</v>
          </cell>
          <cell r="V46">
            <v>-171136.70000000019</v>
          </cell>
          <cell r="W46">
            <v>7589430.5799999982</v>
          </cell>
          <cell r="X46">
            <v>37138276.719999999</v>
          </cell>
          <cell r="Z46">
            <v>44898844</v>
          </cell>
        </row>
        <row r="47">
          <cell r="B47" t="str">
            <v>TC307</v>
          </cell>
          <cell r="C47" t="str">
            <v>HCL - VADAPALANI</v>
          </cell>
          <cell r="D47">
            <v>341000</v>
          </cell>
          <cell r="E47">
            <v>340298</v>
          </cell>
          <cell r="F47">
            <v>3.4</v>
          </cell>
          <cell r="G47">
            <v>212143</v>
          </cell>
          <cell r="H47">
            <v>128155</v>
          </cell>
          <cell r="I47">
            <v>0</v>
          </cell>
          <cell r="J47">
            <v>0</v>
          </cell>
          <cell r="K47">
            <v>212143</v>
          </cell>
          <cell r="M47" t="str">
            <v>R</v>
          </cell>
          <cell r="P47">
            <v>0</v>
          </cell>
          <cell r="Q47">
            <v>212143</v>
          </cell>
          <cell r="R47">
            <v>0</v>
          </cell>
          <cell r="S47">
            <v>1064852</v>
          </cell>
          <cell r="T47">
            <v>212143</v>
          </cell>
          <cell r="U47">
            <v>15484</v>
          </cell>
          <cell r="V47">
            <v>196659</v>
          </cell>
          <cell r="W47">
            <v>-852709</v>
          </cell>
          <cell r="X47">
            <v>1049368</v>
          </cell>
          <cell r="Z47">
            <v>0</v>
          </cell>
        </row>
        <row r="48">
          <cell r="B48" t="str">
            <v>TC309</v>
          </cell>
          <cell r="C48" t="str">
            <v>REYNOLDS PENS INDIA PVT LTD</v>
          </cell>
          <cell r="D48">
            <v>10823000</v>
          </cell>
          <cell r="E48">
            <v>10822600</v>
          </cell>
          <cell r="F48">
            <v>108.22</v>
          </cell>
          <cell r="G48">
            <v>10822600</v>
          </cell>
          <cell r="H48">
            <v>0</v>
          </cell>
          <cell r="I48">
            <v>0</v>
          </cell>
          <cell r="J48">
            <v>0</v>
          </cell>
          <cell r="K48">
            <v>10822600</v>
          </cell>
          <cell r="M48" t="str">
            <v>R</v>
          </cell>
          <cell r="P48">
            <v>0</v>
          </cell>
          <cell r="Q48">
            <v>10822600</v>
          </cell>
          <cell r="R48">
            <v>0</v>
          </cell>
          <cell r="S48">
            <v>5300164.38</v>
          </cell>
          <cell r="T48">
            <v>472600</v>
          </cell>
          <cell r="U48">
            <v>267186.39</v>
          </cell>
          <cell r="V48">
            <v>205413.61</v>
          </cell>
          <cell r="W48">
            <v>5522435.6200000001</v>
          </cell>
          <cell r="X48">
            <v>5032977.99</v>
          </cell>
          <cell r="Z48">
            <v>10350000</v>
          </cell>
        </row>
        <row r="49">
          <cell r="B49" t="str">
            <v>TC310</v>
          </cell>
          <cell r="C49" t="str">
            <v>LOYAL TEXTILE MILLS LTD</v>
          </cell>
          <cell r="D49">
            <v>11158000</v>
          </cell>
          <cell r="E49">
            <v>9957575</v>
          </cell>
          <cell r="F49">
            <v>98.49</v>
          </cell>
          <cell r="G49">
            <v>9849097</v>
          </cell>
          <cell r="H49">
            <v>108478</v>
          </cell>
          <cell r="I49">
            <v>0</v>
          </cell>
          <cell r="J49">
            <v>0</v>
          </cell>
          <cell r="K49">
            <v>9849097</v>
          </cell>
          <cell r="M49" t="str">
            <v>R</v>
          </cell>
          <cell r="P49">
            <v>0</v>
          </cell>
          <cell r="Q49">
            <v>9849097</v>
          </cell>
          <cell r="R49">
            <v>0</v>
          </cell>
          <cell r="S49">
            <v>10208523</v>
          </cell>
          <cell r="T49">
            <v>3299947</v>
          </cell>
          <cell r="U49">
            <v>3771756</v>
          </cell>
          <cell r="V49">
            <v>-471809</v>
          </cell>
          <cell r="W49">
            <v>-359426</v>
          </cell>
          <cell r="X49">
            <v>6436767</v>
          </cell>
          <cell r="Z49">
            <v>6549150</v>
          </cell>
        </row>
        <row r="50">
          <cell r="B50" t="str">
            <v>TC312</v>
          </cell>
          <cell r="C50" t="str">
            <v>MIPL - INFOSYS</v>
          </cell>
          <cell r="D50">
            <v>58039000</v>
          </cell>
          <cell r="E50">
            <v>50080208</v>
          </cell>
          <cell r="F50">
            <v>540.1</v>
          </cell>
          <cell r="G50">
            <v>47221612</v>
          </cell>
          <cell r="H50">
            <v>2858596</v>
          </cell>
          <cell r="I50">
            <v>0</v>
          </cell>
          <cell r="J50">
            <v>0</v>
          </cell>
          <cell r="K50">
            <v>47221612</v>
          </cell>
          <cell r="L50" t="str">
            <v>A</v>
          </cell>
          <cell r="M50" t="str">
            <v>R</v>
          </cell>
          <cell r="P50">
            <v>0</v>
          </cell>
          <cell r="Q50">
            <v>47221612</v>
          </cell>
          <cell r="R50">
            <v>0</v>
          </cell>
          <cell r="S50">
            <v>53534542.049999997</v>
          </cell>
          <cell r="T50">
            <v>6571689</v>
          </cell>
          <cell r="U50">
            <v>17877157.050000001</v>
          </cell>
          <cell r="V50">
            <v>-11305468.050000001</v>
          </cell>
          <cell r="W50">
            <v>-6312930.049999997</v>
          </cell>
          <cell r="X50">
            <v>35657385</v>
          </cell>
          <cell r="Z50">
            <v>40649923</v>
          </cell>
        </row>
        <row r="51">
          <cell r="B51" t="str">
            <v>TC313</v>
          </cell>
          <cell r="C51" t="str">
            <v xml:space="preserve">SAINT GOBAIN PVT LTD </v>
          </cell>
          <cell r="D51">
            <v>33691000</v>
          </cell>
          <cell r="E51">
            <v>36321635</v>
          </cell>
          <cell r="F51">
            <v>364.34</v>
          </cell>
          <cell r="G51">
            <v>36321635</v>
          </cell>
          <cell r="H51">
            <v>0</v>
          </cell>
          <cell r="I51">
            <v>0</v>
          </cell>
          <cell r="J51">
            <v>0</v>
          </cell>
          <cell r="K51">
            <v>36321635</v>
          </cell>
          <cell r="M51" t="str">
            <v>R</v>
          </cell>
          <cell r="P51">
            <v>0</v>
          </cell>
          <cell r="Q51">
            <v>36321635</v>
          </cell>
          <cell r="R51">
            <v>0</v>
          </cell>
          <cell r="S51">
            <v>29712524.289999999</v>
          </cell>
          <cell r="T51">
            <v>11962454</v>
          </cell>
          <cell r="U51">
            <v>9604977.5</v>
          </cell>
          <cell r="V51">
            <v>2357476.5</v>
          </cell>
          <cell r="W51">
            <v>6609110.7100000009</v>
          </cell>
          <cell r="X51">
            <v>20107546.789999999</v>
          </cell>
          <cell r="Z51">
            <v>24359181</v>
          </cell>
        </row>
        <row r="52">
          <cell r="B52" t="str">
            <v>TC314</v>
          </cell>
          <cell r="C52" t="str">
            <v>ADDISON &amp; COMPANY LTD</v>
          </cell>
          <cell r="D52">
            <v>87205000</v>
          </cell>
          <cell r="E52">
            <v>90587500</v>
          </cell>
          <cell r="F52">
            <v>908.73</v>
          </cell>
          <cell r="G52">
            <v>86660685</v>
          </cell>
          <cell r="H52">
            <v>3926815</v>
          </cell>
          <cell r="I52">
            <v>0</v>
          </cell>
          <cell r="J52">
            <v>0</v>
          </cell>
          <cell r="K52">
            <v>86660685</v>
          </cell>
          <cell r="M52" t="str">
            <v>R</v>
          </cell>
          <cell r="P52">
            <v>0</v>
          </cell>
          <cell r="Q52">
            <v>86660685</v>
          </cell>
          <cell r="R52">
            <v>0</v>
          </cell>
          <cell r="S52">
            <v>83800355.469999999</v>
          </cell>
          <cell r="T52">
            <v>50716912</v>
          </cell>
          <cell r="U52">
            <v>51843457.200000003</v>
          </cell>
          <cell r="V52">
            <v>-1126545.200000003</v>
          </cell>
          <cell r="W52">
            <v>2860329.5300000012</v>
          </cell>
          <cell r="X52">
            <v>31956898.27</v>
          </cell>
          <cell r="Z52">
            <v>35943773</v>
          </cell>
        </row>
        <row r="53">
          <cell r="B53" t="str">
            <v>TC315</v>
          </cell>
          <cell r="C53" t="str">
            <v>JAYARAM HOTELS PVT LTD</v>
          </cell>
          <cell r="D53">
            <v>30522000.000000004</v>
          </cell>
          <cell r="E53">
            <v>32042898</v>
          </cell>
          <cell r="F53">
            <v>320.45999999999998</v>
          </cell>
          <cell r="G53">
            <v>31648490</v>
          </cell>
          <cell r="H53">
            <v>394408</v>
          </cell>
          <cell r="I53">
            <v>0</v>
          </cell>
          <cell r="J53">
            <v>0</v>
          </cell>
          <cell r="K53">
            <v>31648490</v>
          </cell>
          <cell r="M53" t="str">
            <v>R</v>
          </cell>
          <cell r="P53">
            <v>0</v>
          </cell>
          <cell r="Q53">
            <v>31648490</v>
          </cell>
          <cell r="R53">
            <v>0</v>
          </cell>
          <cell r="S53">
            <v>28707229.5</v>
          </cell>
          <cell r="T53">
            <v>18576768</v>
          </cell>
          <cell r="U53">
            <v>16519453.5</v>
          </cell>
          <cell r="V53">
            <v>2057314.5</v>
          </cell>
          <cell r="W53">
            <v>2941260.5</v>
          </cell>
          <cell r="X53">
            <v>12187776</v>
          </cell>
          <cell r="Z53">
            <v>13071722</v>
          </cell>
        </row>
        <row r="54">
          <cell r="B54" t="str">
            <v>TC316</v>
          </cell>
          <cell r="C54" t="str">
            <v>G.R. THANGAMALIGAI</v>
          </cell>
          <cell r="D54">
            <v>40939000</v>
          </cell>
          <cell r="E54">
            <v>36317862</v>
          </cell>
          <cell r="F54">
            <v>539.63</v>
          </cell>
          <cell r="G54">
            <v>36317862</v>
          </cell>
          <cell r="H54">
            <v>0</v>
          </cell>
          <cell r="I54">
            <v>0</v>
          </cell>
          <cell r="J54">
            <v>0</v>
          </cell>
          <cell r="K54">
            <v>36317862</v>
          </cell>
          <cell r="M54" t="str">
            <v>R</v>
          </cell>
          <cell r="P54">
            <v>0</v>
          </cell>
          <cell r="Q54">
            <v>36317862</v>
          </cell>
          <cell r="R54">
            <v>0</v>
          </cell>
          <cell r="S54">
            <v>36906219.009999998</v>
          </cell>
          <cell r="T54">
            <v>6783271</v>
          </cell>
          <cell r="U54">
            <v>10442552.65</v>
          </cell>
          <cell r="V54">
            <v>-3659281.6500000004</v>
          </cell>
          <cell r="W54">
            <v>-588357.00999999791</v>
          </cell>
          <cell r="X54">
            <v>26463666.359999999</v>
          </cell>
          <cell r="Z54">
            <v>29534591</v>
          </cell>
        </row>
        <row r="55">
          <cell r="B55" t="str">
            <v>TC317</v>
          </cell>
          <cell r="C55" t="str">
            <v>CHINMAYA  INTERNATIONAL RESD.SCH.</v>
          </cell>
          <cell r="D55">
            <v>55020000</v>
          </cell>
          <cell r="E55">
            <v>52912039</v>
          </cell>
          <cell r="F55">
            <v>529.12</v>
          </cell>
          <cell r="G55">
            <v>52912039</v>
          </cell>
          <cell r="H55">
            <v>0</v>
          </cell>
          <cell r="I55">
            <v>0</v>
          </cell>
          <cell r="J55">
            <v>0</v>
          </cell>
          <cell r="K55">
            <v>52912039</v>
          </cell>
          <cell r="M55" t="str">
            <v>R</v>
          </cell>
          <cell r="P55">
            <v>0</v>
          </cell>
          <cell r="Q55">
            <v>52912039</v>
          </cell>
          <cell r="R55">
            <v>0</v>
          </cell>
          <cell r="S55">
            <v>51926933.960000001</v>
          </cell>
          <cell r="T55">
            <v>31426541</v>
          </cell>
          <cell r="U55">
            <v>28649042.359999999</v>
          </cell>
          <cell r="V55">
            <v>2777498.6400000006</v>
          </cell>
          <cell r="W55">
            <v>985105.03999999911</v>
          </cell>
          <cell r="X55">
            <v>23277891.600000001</v>
          </cell>
          <cell r="Z55">
            <v>21485498</v>
          </cell>
        </row>
        <row r="56">
          <cell r="B56" t="str">
            <v>TC319</v>
          </cell>
          <cell r="C56" t="str">
            <v>ASHOK MATCHES &amp; TIMBERS PVT. LTD.</v>
          </cell>
          <cell r="D56">
            <v>124700000</v>
          </cell>
          <cell r="E56">
            <v>112903471</v>
          </cell>
          <cell r="F56">
            <v>1129.03</v>
          </cell>
          <cell r="G56">
            <v>106707167</v>
          </cell>
          <cell r="H56">
            <v>6196304</v>
          </cell>
          <cell r="I56">
            <v>0</v>
          </cell>
          <cell r="J56">
            <v>0</v>
          </cell>
          <cell r="K56">
            <v>106707167</v>
          </cell>
          <cell r="M56" t="str">
            <v>R</v>
          </cell>
          <cell r="P56">
            <v>0</v>
          </cell>
          <cell r="Q56">
            <v>106707167</v>
          </cell>
          <cell r="R56">
            <v>0</v>
          </cell>
          <cell r="S56">
            <v>91953560.189999998</v>
          </cell>
          <cell r="T56">
            <v>93572882.640000001</v>
          </cell>
          <cell r="U56">
            <v>78819275.829999998</v>
          </cell>
          <cell r="V56">
            <v>14753606.810000002</v>
          </cell>
          <cell r="W56">
            <v>14753606.810000002</v>
          </cell>
          <cell r="X56">
            <v>13134284.359999999</v>
          </cell>
          <cell r="Z56">
            <v>13134284.359999999</v>
          </cell>
        </row>
        <row r="57">
          <cell r="B57" t="str">
            <v>TC323</v>
          </cell>
          <cell r="C57" t="str">
            <v>RMZ MILLENNIA REALTORS</v>
          </cell>
          <cell r="D57">
            <v>1185000000</v>
          </cell>
          <cell r="E57">
            <v>155437241</v>
          </cell>
          <cell r="F57">
            <v>1616.75</v>
          </cell>
          <cell r="G57">
            <v>152613860</v>
          </cell>
          <cell r="H57">
            <v>2823381</v>
          </cell>
          <cell r="I57">
            <v>0</v>
          </cell>
          <cell r="J57">
            <v>0</v>
          </cell>
          <cell r="K57">
            <v>152613860</v>
          </cell>
          <cell r="M57" t="str">
            <v>R</v>
          </cell>
          <cell r="P57">
            <v>0</v>
          </cell>
          <cell r="Q57">
            <v>152613860</v>
          </cell>
          <cell r="R57">
            <v>0</v>
          </cell>
          <cell r="S57">
            <v>208354896.37</v>
          </cell>
          <cell r="T57">
            <v>128032212.41</v>
          </cell>
          <cell r="U57">
            <v>183773248.78</v>
          </cell>
          <cell r="V57">
            <v>-55741036.370000005</v>
          </cell>
          <cell r="W57">
            <v>-55741036.370000005</v>
          </cell>
          <cell r="X57">
            <v>24581647.59</v>
          </cell>
          <cell r="Z57">
            <v>24581647.59</v>
          </cell>
        </row>
        <row r="58">
          <cell r="B58" t="str">
            <v>TC324</v>
          </cell>
          <cell r="C58" t="str">
            <v>SRI TRIPURASUNDRI HOTELS LTD</v>
          </cell>
          <cell r="D58">
            <v>79900000</v>
          </cell>
          <cell r="E58">
            <v>75756526</v>
          </cell>
          <cell r="F58">
            <v>757.57</v>
          </cell>
          <cell r="G58">
            <v>72159161</v>
          </cell>
          <cell r="H58">
            <v>3597365</v>
          </cell>
          <cell r="I58">
            <v>0</v>
          </cell>
          <cell r="J58">
            <v>0</v>
          </cell>
          <cell r="K58">
            <v>72159161</v>
          </cell>
          <cell r="M58" t="str">
            <v>R</v>
          </cell>
          <cell r="P58">
            <v>0</v>
          </cell>
          <cell r="Q58">
            <v>72159161</v>
          </cell>
          <cell r="R58">
            <v>0</v>
          </cell>
          <cell r="S58">
            <v>61840105.030000001</v>
          </cell>
          <cell r="T58">
            <v>56519495.5</v>
          </cell>
          <cell r="U58">
            <v>46200439.530000001</v>
          </cell>
          <cell r="V58">
            <v>10319055.969999999</v>
          </cell>
          <cell r="W58">
            <v>10319055.969999999</v>
          </cell>
          <cell r="X58">
            <v>15639665.5</v>
          </cell>
          <cell r="Z58">
            <v>15639665.5</v>
          </cell>
        </row>
        <row r="59">
          <cell r="B59" t="str">
            <v>TC325</v>
          </cell>
          <cell r="C59" t="str">
            <v>SRI KRISHNA ARTS &amp; SCIENCE COLLEGE</v>
          </cell>
          <cell r="D59">
            <v>285538000</v>
          </cell>
          <cell r="E59">
            <v>151930504</v>
          </cell>
          <cell r="F59">
            <v>1504.42</v>
          </cell>
          <cell r="G59">
            <v>146715670</v>
          </cell>
          <cell r="H59">
            <v>5214834</v>
          </cell>
          <cell r="I59">
            <v>0</v>
          </cell>
          <cell r="J59">
            <v>0</v>
          </cell>
          <cell r="K59">
            <v>146715670</v>
          </cell>
          <cell r="M59" t="str">
            <v>R</v>
          </cell>
          <cell r="P59">
            <v>0</v>
          </cell>
          <cell r="Q59">
            <v>146715670</v>
          </cell>
          <cell r="R59">
            <v>0</v>
          </cell>
          <cell r="S59">
            <v>146277897</v>
          </cell>
          <cell r="T59">
            <v>120325264</v>
          </cell>
          <cell r="U59">
            <v>119887491</v>
          </cell>
          <cell r="V59">
            <v>437773</v>
          </cell>
          <cell r="W59">
            <v>437773</v>
          </cell>
          <cell r="X59">
            <v>26390406</v>
          </cell>
          <cell r="Z59">
            <v>26390406</v>
          </cell>
        </row>
        <row r="60">
          <cell r="B60" t="str">
            <v>TC328</v>
          </cell>
          <cell r="C60" t="str">
            <v>BEVERELY HOTEL</v>
          </cell>
          <cell r="D60">
            <v>2081000</v>
          </cell>
          <cell r="E60">
            <v>2226761</v>
          </cell>
          <cell r="F60">
            <v>22.26</v>
          </cell>
          <cell r="G60">
            <v>2098955</v>
          </cell>
          <cell r="H60">
            <v>127806</v>
          </cell>
          <cell r="I60">
            <v>0</v>
          </cell>
          <cell r="J60">
            <v>0</v>
          </cell>
          <cell r="K60">
            <v>2098955</v>
          </cell>
          <cell r="M60" t="str">
            <v>R</v>
          </cell>
          <cell r="P60">
            <v>0</v>
          </cell>
          <cell r="Q60">
            <v>2098955</v>
          </cell>
          <cell r="R60">
            <v>0</v>
          </cell>
          <cell r="S60">
            <v>1634924</v>
          </cell>
          <cell r="T60">
            <v>821343</v>
          </cell>
          <cell r="U60">
            <v>1058020</v>
          </cell>
          <cell r="V60">
            <v>-236677</v>
          </cell>
          <cell r="W60">
            <v>464031</v>
          </cell>
          <cell r="X60">
            <v>576904</v>
          </cell>
          <cell r="Z60">
            <v>1277612</v>
          </cell>
        </row>
        <row r="61">
          <cell r="B61" t="str">
            <v>TC329</v>
          </cell>
          <cell r="C61" t="str">
            <v>AMCO - PRESS &amp; PAINT SHOP</v>
          </cell>
          <cell r="D61">
            <v>65155000</v>
          </cell>
          <cell r="E61">
            <v>60186018.399999999</v>
          </cell>
          <cell r="F61">
            <v>673.76</v>
          </cell>
          <cell r="G61">
            <v>60186018.399999999</v>
          </cell>
          <cell r="H61">
            <v>0</v>
          </cell>
          <cell r="I61">
            <v>0</v>
          </cell>
          <cell r="J61">
            <v>0</v>
          </cell>
          <cell r="K61">
            <v>60186018.399999999</v>
          </cell>
          <cell r="M61" t="str">
            <v>R</v>
          </cell>
          <cell r="P61">
            <v>0</v>
          </cell>
          <cell r="Q61">
            <v>60186018.399999999</v>
          </cell>
          <cell r="R61">
            <v>0</v>
          </cell>
          <cell r="S61">
            <v>42441194.839999996</v>
          </cell>
          <cell r="T61">
            <v>33557576.399999999</v>
          </cell>
          <cell r="U61">
            <v>28153491.899999999</v>
          </cell>
          <cell r="V61">
            <v>5404084.5</v>
          </cell>
          <cell r="W61">
            <v>17744823.560000002</v>
          </cell>
          <cell r="X61">
            <v>14287702.939999999</v>
          </cell>
          <cell r="Z61">
            <v>26628442</v>
          </cell>
        </row>
        <row r="62">
          <cell r="B62" t="str">
            <v>TC330</v>
          </cell>
          <cell r="C62" t="str">
            <v>MAHINDRA WORLDCITY</v>
          </cell>
          <cell r="D62">
            <v>41396000</v>
          </cell>
          <cell r="E62">
            <v>20879776</v>
          </cell>
          <cell r="F62">
            <v>208.79</v>
          </cell>
          <cell r="G62">
            <v>17503354</v>
          </cell>
          <cell r="H62">
            <v>3376422</v>
          </cell>
          <cell r="I62">
            <v>0</v>
          </cell>
          <cell r="J62">
            <v>0</v>
          </cell>
          <cell r="K62">
            <v>17503354</v>
          </cell>
          <cell r="M62" t="str">
            <v>R</v>
          </cell>
          <cell r="P62">
            <v>0</v>
          </cell>
          <cell r="Q62">
            <v>17503354</v>
          </cell>
          <cell r="R62">
            <v>0</v>
          </cell>
          <cell r="S62">
            <v>20523833.829999998</v>
          </cell>
          <cell r="T62">
            <v>13330923.939999999</v>
          </cell>
          <cell r="U62">
            <v>16351403.77</v>
          </cell>
          <cell r="V62">
            <v>-3020479.83</v>
          </cell>
          <cell r="W62">
            <v>-3020479.8299999982</v>
          </cell>
          <cell r="X62">
            <v>4172430.06</v>
          </cell>
          <cell r="Z62">
            <v>4172430.06</v>
          </cell>
        </row>
        <row r="63">
          <cell r="B63" t="str">
            <v>TC331</v>
          </cell>
          <cell r="C63" t="str">
            <v>MAHINDRA REALITY</v>
          </cell>
          <cell r="D63">
            <v>96783000</v>
          </cell>
          <cell r="E63">
            <v>66606974</v>
          </cell>
          <cell r="F63">
            <v>666.06</v>
          </cell>
          <cell r="G63">
            <v>65607398</v>
          </cell>
          <cell r="H63">
            <v>999576</v>
          </cell>
          <cell r="I63">
            <v>0</v>
          </cell>
          <cell r="J63">
            <v>0</v>
          </cell>
          <cell r="K63">
            <v>65607398</v>
          </cell>
          <cell r="M63" t="str">
            <v>R</v>
          </cell>
          <cell r="P63">
            <v>0</v>
          </cell>
          <cell r="Q63">
            <v>65607398</v>
          </cell>
          <cell r="R63">
            <v>0</v>
          </cell>
          <cell r="S63">
            <v>65053837.699999996</v>
          </cell>
          <cell r="T63">
            <v>51351451.060000002</v>
          </cell>
          <cell r="U63">
            <v>50797890.759999998</v>
          </cell>
          <cell r="V63">
            <v>553560.30000000447</v>
          </cell>
          <cell r="W63">
            <v>553560.30000000447</v>
          </cell>
          <cell r="X63">
            <v>14255946.939999999</v>
          </cell>
          <cell r="Z63">
            <v>14255946.939999999</v>
          </cell>
        </row>
        <row r="64">
          <cell r="B64" t="str">
            <v>TC333</v>
          </cell>
          <cell r="C64" t="str">
            <v>INDO TECH TRANSFORMERS LTD</v>
          </cell>
          <cell r="D64">
            <v>17700000</v>
          </cell>
          <cell r="E64">
            <v>21270334</v>
          </cell>
          <cell r="F64">
            <v>212.7</v>
          </cell>
          <cell r="G64">
            <v>17729541.5</v>
          </cell>
          <cell r="H64">
            <v>3540792.5</v>
          </cell>
          <cell r="I64">
            <v>0</v>
          </cell>
          <cell r="J64">
            <v>0</v>
          </cell>
          <cell r="K64">
            <v>17729541.5</v>
          </cell>
          <cell r="M64" t="str">
            <v>R</v>
          </cell>
          <cell r="P64">
            <v>0</v>
          </cell>
          <cell r="Q64">
            <v>17729541.5</v>
          </cell>
          <cell r="R64">
            <v>0</v>
          </cell>
          <cell r="S64">
            <v>16502562</v>
          </cell>
          <cell r="T64">
            <v>14768625.5</v>
          </cell>
          <cell r="U64">
            <v>13541646</v>
          </cell>
          <cell r="V64">
            <v>1226979.5</v>
          </cell>
          <cell r="W64">
            <v>1226979.5</v>
          </cell>
          <cell r="X64">
            <v>2960916</v>
          </cell>
          <cell r="Z64">
            <v>2960916</v>
          </cell>
        </row>
        <row r="65">
          <cell r="B65" t="str">
            <v>TC337</v>
          </cell>
          <cell r="C65" t="str">
            <v>AMCO - MOBIS</v>
          </cell>
          <cell r="D65">
            <v>161717000</v>
          </cell>
          <cell r="E65">
            <v>149728385</v>
          </cell>
          <cell r="F65">
            <v>1544.06</v>
          </cell>
          <cell r="G65">
            <v>149728385</v>
          </cell>
          <cell r="H65">
            <v>0</v>
          </cell>
          <cell r="I65">
            <v>0</v>
          </cell>
          <cell r="J65">
            <v>0</v>
          </cell>
          <cell r="K65">
            <v>149728385</v>
          </cell>
          <cell r="M65" t="str">
            <v>R</v>
          </cell>
          <cell r="P65">
            <v>0</v>
          </cell>
          <cell r="Q65">
            <v>149728385</v>
          </cell>
          <cell r="R65">
            <v>0</v>
          </cell>
          <cell r="S65">
            <v>157631543.74000001</v>
          </cell>
          <cell r="T65">
            <v>96815645.189999998</v>
          </cell>
          <cell r="U65">
            <v>104718803.93000001</v>
          </cell>
          <cell r="V65">
            <v>-7903158.7400000095</v>
          </cell>
          <cell r="W65">
            <v>-7903158.7400000095</v>
          </cell>
          <cell r="X65">
            <v>52912739.810000002</v>
          </cell>
          <cell r="Z65">
            <v>52912739.810000002</v>
          </cell>
        </row>
        <row r="66">
          <cell r="B66" t="str">
            <v>TC341</v>
          </cell>
          <cell r="C66" t="str">
            <v>MEDOPHARM PHARMA - LIQUID BLOCK</v>
          </cell>
          <cell r="D66">
            <v>656000</v>
          </cell>
          <cell r="E66">
            <v>655675</v>
          </cell>
          <cell r="F66">
            <v>6.56</v>
          </cell>
          <cell r="G66">
            <v>622120</v>
          </cell>
          <cell r="H66">
            <v>33555</v>
          </cell>
          <cell r="I66">
            <v>0</v>
          </cell>
          <cell r="J66">
            <v>0</v>
          </cell>
          <cell r="K66">
            <v>622120</v>
          </cell>
          <cell r="M66" t="str">
            <v>R</v>
          </cell>
          <cell r="P66">
            <v>0</v>
          </cell>
          <cell r="Q66">
            <v>622120</v>
          </cell>
          <cell r="R66">
            <v>0</v>
          </cell>
          <cell r="S66">
            <v>137545</v>
          </cell>
          <cell r="T66">
            <v>-210000</v>
          </cell>
          <cell r="U66">
            <v>38953</v>
          </cell>
          <cell r="V66">
            <v>-248953</v>
          </cell>
          <cell r="W66">
            <v>484575</v>
          </cell>
          <cell r="X66">
            <v>98592</v>
          </cell>
          <cell r="Z66">
            <v>832120</v>
          </cell>
        </row>
        <row r="67">
          <cell r="B67" t="str">
            <v>TC344</v>
          </cell>
          <cell r="C67" t="str">
            <v>RAMANATHAN OFFICE BUILDING</v>
          </cell>
          <cell r="D67">
            <v>43199000</v>
          </cell>
          <cell r="E67">
            <v>32335275</v>
          </cell>
          <cell r="F67">
            <v>323.35000000000002</v>
          </cell>
          <cell r="G67">
            <v>26005992</v>
          </cell>
          <cell r="H67">
            <v>6329283</v>
          </cell>
          <cell r="I67">
            <v>0</v>
          </cell>
          <cell r="J67">
            <v>0</v>
          </cell>
          <cell r="K67">
            <v>26005992</v>
          </cell>
          <cell r="M67" t="str">
            <v>R</v>
          </cell>
          <cell r="P67">
            <v>0</v>
          </cell>
          <cell r="Q67">
            <v>26005992</v>
          </cell>
          <cell r="R67">
            <v>0</v>
          </cell>
          <cell r="S67">
            <v>29934928.949999999</v>
          </cell>
          <cell r="T67">
            <v>22216824</v>
          </cell>
          <cell r="U67">
            <v>26145760.949999999</v>
          </cell>
          <cell r="V67">
            <v>-3928936.9499999993</v>
          </cell>
          <cell r="W67">
            <v>-3928936.9499999993</v>
          </cell>
          <cell r="X67">
            <v>3789168</v>
          </cell>
          <cell r="Z67">
            <v>3789168</v>
          </cell>
        </row>
        <row r="68">
          <cell r="B68" t="str">
            <v>TC345</v>
          </cell>
          <cell r="C68" t="str">
            <v>STPI THARAMANI</v>
          </cell>
          <cell r="D68">
            <v>164869000</v>
          </cell>
          <cell r="E68">
            <v>60610667</v>
          </cell>
          <cell r="F68">
            <v>606.11</v>
          </cell>
          <cell r="G68">
            <v>49049086</v>
          </cell>
          <cell r="H68">
            <v>11561581</v>
          </cell>
          <cell r="I68">
            <v>0</v>
          </cell>
          <cell r="J68">
            <v>0</v>
          </cell>
          <cell r="K68">
            <v>49049086</v>
          </cell>
          <cell r="M68" t="str">
            <v>R</v>
          </cell>
          <cell r="P68">
            <v>0</v>
          </cell>
          <cell r="Q68">
            <v>49049086</v>
          </cell>
          <cell r="R68">
            <v>0</v>
          </cell>
          <cell r="S68">
            <v>76838607.930000007</v>
          </cell>
          <cell r="T68">
            <v>46247235</v>
          </cell>
          <cell r="U68">
            <v>74036756.930000007</v>
          </cell>
          <cell r="V68">
            <v>-27789521.930000007</v>
          </cell>
          <cell r="W68">
            <v>-27789521.930000007</v>
          </cell>
          <cell r="X68">
            <v>2801851</v>
          </cell>
          <cell r="Z68">
            <v>2801851</v>
          </cell>
        </row>
        <row r="69">
          <cell r="B69" t="str">
            <v>TC349</v>
          </cell>
          <cell r="C69" t="str">
            <v>MAHINDRA GESCO ( APARTMENTS )</v>
          </cell>
          <cell r="D69">
            <v>76675000</v>
          </cell>
          <cell r="E69">
            <v>36236295</v>
          </cell>
          <cell r="F69">
            <v>362.74</v>
          </cell>
          <cell r="G69">
            <v>35661590</v>
          </cell>
          <cell r="H69">
            <v>574705</v>
          </cell>
          <cell r="I69">
            <v>0</v>
          </cell>
          <cell r="J69">
            <v>0</v>
          </cell>
          <cell r="K69">
            <v>35661590</v>
          </cell>
          <cell r="M69" t="str">
            <v>R</v>
          </cell>
          <cell r="P69">
            <v>0</v>
          </cell>
          <cell r="Q69">
            <v>35661590</v>
          </cell>
          <cell r="R69">
            <v>0</v>
          </cell>
          <cell r="S69">
            <v>36913944</v>
          </cell>
          <cell r="T69">
            <v>34390933</v>
          </cell>
          <cell r="U69">
            <v>35643287</v>
          </cell>
          <cell r="V69">
            <v>-1252354</v>
          </cell>
          <cell r="W69">
            <v>-1252354</v>
          </cell>
          <cell r="X69">
            <v>1270657</v>
          </cell>
          <cell r="Z69">
            <v>1270657</v>
          </cell>
        </row>
        <row r="70">
          <cell r="B70" t="str">
            <v>TC351</v>
          </cell>
          <cell r="C70" t="str">
            <v>VANMALLEE EXPANTION</v>
          </cell>
          <cell r="D70">
            <v>17247000</v>
          </cell>
          <cell r="E70">
            <v>17658998</v>
          </cell>
          <cell r="F70">
            <v>172.47</v>
          </cell>
          <cell r="G70">
            <v>17658998</v>
          </cell>
          <cell r="H70">
            <v>0</v>
          </cell>
          <cell r="I70">
            <v>0</v>
          </cell>
          <cell r="J70">
            <v>0</v>
          </cell>
          <cell r="K70">
            <v>17658998</v>
          </cell>
          <cell r="M70" t="str">
            <v>R</v>
          </cell>
          <cell r="P70">
            <v>0</v>
          </cell>
          <cell r="Q70">
            <v>17658998</v>
          </cell>
          <cell r="R70">
            <v>0</v>
          </cell>
          <cell r="S70">
            <v>9885139</v>
          </cell>
          <cell r="T70">
            <v>15944460</v>
          </cell>
          <cell r="U70">
            <v>8170601</v>
          </cell>
          <cell r="V70">
            <v>7773859</v>
          </cell>
          <cell r="W70">
            <v>7773859</v>
          </cell>
          <cell r="X70">
            <v>1714538</v>
          </cell>
          <cell r="Z70">
            <v>1714538</v>
          </cell>
        </row>
        <row r="71">
          <cell r="B71" t="str">
            <v>TC352</v>
          </cell>
          <cell r="C71" t="str">
            <v>YUGA MITHILA</v>
          </cell>
          <cell r="D71">
            <v>31633999.999999996</v>
          </cell>
          <cell r="E71">
            <v>18166115</v>
          </cell>
          <cell r="F71">
            <v>181.66</v>
          </cell>
          <cell r="G71">
            <v>18166115</v>
          </cell>
          <cell r="H71">
            <v>0</v>
          </cell>
          <cell r="I71">
            <v>0</v>
          </cell>
          <cell r="J71">
            <v>0</v>
          </cell>
          <cell r="K71">
            <v>18166115</v>
          </cell>
          <cell r="M71" t="str">
            <v>R</v>
          </cell>
          <cell r="P71">
            <v>0</v>
          </cell>
          <cell r="Q71">
            <v>18166115</v>
          </cell>
          <cell r="R71">
            <v>0</v>
          </cell>
          <cell r="S71">
            <v>14554925</v>
          </cell>
          <cell r="T71">
            <v>17219418</v>
          </cell>
          <cell r="U71">
            <v>13608228</v>
          </cell>
          <cell r="V71">
            <v>3611190</v>
          </cell>
          <cell r="W71">
            <v>3611190</v>
          </cell>
          <cell r="X71">
            <v>946697</v>
          </cell>
          <cell r="Z71">
            <v>946697</v>
          </cell>
        </row>
        <row r="72">
          <cell r="B72" t="str">
            <v>TC353</v>
          </cell>
          <cell r="C72" t="str">
            <v>HCL VII</v>
          </cell>
          <cell r="D72">
            <v>108801000</v>
          </cell>
          <cell r="E72">
            <v>10756689</v>
          </cell>
          <cell r="F72">
            <v>81.822000000000003</v>
          </cell>
          <cell r="G72">
            <v>7358787</v>
          </cell>
          <cell r="H72">
            <v>3397902</v>
          </cell>
          <cell r="I72">
            <v>0</v>
          </cell>
          <cell r="J72">
            <v>0</v>
          </cell>
          <cell r="K72">
            <v>7358787</v>
          </cell>
          <cell r="M72" t="str">
            <v>R</v>
          </cell>
          <cell r="P72">
            <v>0</v>
          </cell>
          <cell r="Q72">
            <v>7358787</v>
          </cell>
          <cell r="R72">
            <v>0</v>
          </cell>
          <cell r="S72">
            <v>10576032.09</v>
          </cell>
          <cell r="T72">
            <v>6234117</v>
          </cell>
          <cell r="U72">
            <v>9451362.0899999999</v>
          </cell>
          <cell r="V72">
            <v>-3217245.09</v>
          </cell>
          <cell r="W72">
            <v>-3217245.09</v>
          </cell>
          <cell r="X72">
            <v>1124670</v>
          </cell>
          <cell r="Z72">
            <v>1124670</v>
          </cell>
        </row>
        <row r="73">
          <cell r="B73" t="str">
            <v>TC354</v>
          </cell>
          <cell r="C73" t="str">
            <v>ROYAL MULTIPLEX</v>
          </cell>
          <cell r="D73">
            <v>56905999.999999993</v>
          </cell>
          <cell r="E73">
            <v>38692516</v>
          </cell>
          <cell r="F73">
            <v>386.92</v>
          </cell>
          <cell r="G73">
            <v>36377279</v>
          </cell>
          <cell r="H73">
            <v>2315237</v>
          </cell>
          <cell r="I73">
            <v>0</v>
          </cell>
          <cell r="J73">
            <v>0</v>
          </cell>
          <cell r="K73">
            <v>36377279</v>
          </cell>
          <cell r="M73" t="str">
            <v>R</v>
          </cell>
          <cell r="P73">
            <v>0</v>
          </cell>
          <cell r="Q73">
            <v>36377279</v>
          </cell>
          <cell r="R73">
            <v>0</v>
          </cell>
          <cell r="S73">
            <v>29305241.93</v>
          </cell>
          <cell r="T73">
            <v>36111483</v>
          </cell>
          <cell r="U73">
            <v>29039445.93</v>
          </cell>
          <cell r="V73">
            <v>7072037.0700000003</v>
          </cell>
          <cell r="W73">
            <v>7072037.0700000003</v>
          </cell>
          <cell r="X73">
            <v>265796</v>
          </cell>
          <cell r="Z73">
            <v>265796</v>
          </cell>
        </row>
        <row r="74">
          <cell r="B74" t="str">
            <v>TC357</v>
          </cell>
          <cell r="C74" t="str">
            <v>ASCENDAS IT PARK - PH II</v>
          </cell>
          <cell r="D74">
            <v>1060000000</v>
          </cell>
          <cell r="E74">
            <v>229944114</v>
          </cell>
          <cell r="F74">
            <v>2303.9299999999998</v>
          </cell>
          <cell r="G74">
            <v>226670154</v>
          </cell>
          <cell r="H74">
            <v>3273960</v>
          </cell>
          <cell r="I74">
            <v>0</v>
          </cell>
          <cell r="J74">
            <v>0</v>
          </cell>
          <cell r="K74">
            <v>226670154</v>
          </cell>
          <cell r="M74" t="str">
            <v>R</v>
          </cell>
          <cell r="P74">
            <v>0</v>
          </cell>
          <cell r="Q74">
            <v>226670154</v>
          </cell>
          <cell r="R74">
            <v>0</v>
          </cell>
          <cell r="S74">
            <v>274729614.74000001</v>
          </cell>
          <cell r="T74">
            <v>226601344</v>
          </cell>
          <cell r="U74">
            <v>274660804.74000001</v>
          </cell>
          <cell r="V74">
            <v>-48059460.74000001</v>
          </cell>
          <cell r="W74">
            <v>-48059460.74000001</v>
          </cell>
          <cell r="X74">
            <v>68810</v>
          </cell>
          <cell r="Z74">
            <v>68810</v>
          </cell>
        </row>
        <row r="75">
          <cell r="B75" t="str">
            <v>TC358</v>
          </cell>
          <cell r="C75" t="str">
            <v>SVEC - CHANDAMAMA TOWERS</v>
          </cell>
          <cell r="D75">
            <v>18300000</v>
          </cell>
          <cell r="E75">
            <v>7239430</v>
          </cell>
          <cell r="F75">
            <v>103.42</v>
          </cell>
          <cell r="G75">
            <v>7239430</v>
          </cell>
          <cell r="H75">
            <v>0</v>
          </cell>
          <cell r="I75">
            <v>0</v>
          </cell>
          <cell r="J75">
            <v>0</v>
          </cell>
          <cell r="K75">
            <v>7239430</v>
          </cell>
          <cell r="M75" t="str">
            <v>R</v>
          </cell>
          <cell r="P75">
            <v>0</v>
          </cell>
          <cell r="Q75">
            <v>7239430</v>
          </cell>
          <cell r="R75">
            <v>0</v>
          </cell>
          <cell r="S75">
            <v>6558112</v>
          </cell>
          <cell r="T75">
            <v>7228714</v>
          </cell>
          <cell r="U75">
            <v>6547396</v>
          </cell>
          <cell r="V75">
            <v>681318</v>
          </cell>
          <cell r="W75">
            <v>681318</v>
          </cell>
          <cell r="X75">
            <v>10716</v>
          </cell>
          <cell r="Z75">
            <v>10716</v>
          </cell>
        </row>
        <row r="76">
          <cell r="B76" t="str">
            <v>TC359</v>
          </cell>
          <cell r="C76" t="str">
            <v>SVEC - NURSING BUILDING</v>
          </cell>
          <cell r="D76">
            <v>19447000</v>
          </cell>
          <cell r="E76">
            <v>14711068</v>
          </cell>
          <cell r="F76">
            <v>147.11000000000001</v>
          </cell>
          <cell r="G76">
            <v>14711068</v>
          </cell>
          <cell r="H76">
            <v>0</v>
          </cell>
          <cell r="I76">
            <v>0</v>
          </cell>
          <cell r="J76">
            <v>0</v>
          </cell>
          <cell r="K76">
            <v>14711068</v>
          </cell>
          <cell r="M76" t="str">
            <v>R</v>
          </cell>
          <cell r="P76">
            <v>0</v>
          </cell>
          <cell r="Q76">
            <v>14711068</v>
          </cell>
          <cell r="R76">
            <v>0</v>
          </cell>
          <cell r="S76">
            <v>12858741</v>
          </cell>
          <cell r="T76">
            <v>14711068</v>
          </cell>
          <cell r="U76">
            <v>12858741</v>
          </cell>
          <cell r="V76">
            <v>1852327</v>
          </cell>
          <cell r="W76">
            <v>1852327</v>
          </cell>
        </row>
        <row r="77">
          <cell r="B77" t="str">
            <v>TC360</v>
          </cell>
          <cell r="C77" t="str">
            <v>MENAKUR INFRASTRUCTURE</v>
          </cell>
          <cell r="D77">
            <v>220500000</v>
          </cell>
          <cell r="E77">
            <v>80005250</v>
          </cell>
          <cell r="F77">
            <v>800.13</v>
          </cell>
          <cell r="G77">
            <v>79816197</v>
          </cell>
          <cell r="H77">
            <v>189053</v>
          </cell>
          <cell r="I77">
            <v>0</v>
          </cell>
          <cell r="J77">
            <v>0</v>
          </cell>
          <cell r="K77">
            <v>79816197</v>
          </cell>
          <cell r="M77" t="str">
            <v>R</v>
          </cell>
          <cell r="P77">
            <v>0</v>
          </cell>
          <cell r="Q77">
            <v>79816197</v>
          </cell>
          <cell r="R77">
            <v>0</v>
          </cell>
          <cell r="S77">
            <v>81441961.670000002</v>
          </cell>
          <cell r="T77">
            <v>79816197</v>
          </cell>
          <cell r="U77">
            <v>81441961.670000002</v>
          </cell>
          <cell r="V77">
            <v>-1625764.6700000018</v>
          </cell>
          <cell r="W77">
            <v>-1625764.6700000018</v>
          </cell>
        </row>
        <row r="78">
          <cell r="B78" t="str">
            <v>TC370</v>
          </cell>
          <cell r="C78" t="str">
            <v>MIPL - INFOSYS</v>
          </cell>
          <cell r="D78">
            <v>52119000.000000007</v>
          </cell>
          <cell r="E78">
            <v>38807766</v>
          </cell>
          <cell r="F78">
            <v>422.97</v>
          </cell>
          <cell r="G78">
            <v>33793212</v>
          </cell>
          <cell r="H78">
            <v>5014554</v>
          </cell>
          <cell r="I78">
            <v>0</v>
          </cell>
          <cell r="J78">
            <v>0</v>
          </cell>
          <cell r="K78">
            <v>33793212</v>
          </cell>
          <cell r="M78" t="str">
            <v>R</v>
          </cell>
          <cell r="P78">
            <v>0</v>
          </cell>
          <cell r="Q78">
            <v>33793212</v>
          </cell>
          <cell r="R78">
            <v>0</v>
          </cell>
          <cell r="S78">
            <v>44913101.5</v>
          </cell>
          <cell r="T78">
            <v>33793212</v>
          </cell>
          <cell r="U78">
            <v>44913101.5</v>
          </cell>
          <cell r="V78">
            <v>-11119889.5</v>
          </cell>
          <cell r="W78">
            <v>-11119889.5</v>
          </cell>
        </row>
        <row r="79">
          <cell r="B79" t="str">
            <v>TC373</v>
          </cell>
          <cell r="C79" t="str">
            <v>LEMON TREE HOTEL</v>
          </cell>
          <cell r="D79">
            <v>48500000</v>
          </cell>
          <cell r="E79">
            <v>9945871</v>
          </cell>
          <cell r="F79">
            <v>93.6</v>
          </cell>
          <cell r="G79">
            <v>9945871</v>
          </cell>
          <cell r="H79">
            <v>0</v>
          </cell>
          <cell r="I79">
            <v>0</v>
          </cell>
          <cell r="J79">
            <v>0</v>
          </cell>
          <cell r="K79">
            <v>9945871</v>
          </cell>
          <cell r="M79" t="str">
            <v>R</v>
          </cell>
          <cell r="P79">
            <v>0</v>
          </cell>
          <cell r="Q79">
            <v>9945871</v>
          </cell>
          <cell r="R79">
            <v>0</v>
          </cell>
          <cell r="S79">
            <v>8593403.1799999997</v>
          </cell>
          <cell r="T79">
            <v>9945871</v>
          </cell>
          <cell r="U79">
            <v>8593403.1799999997</v>
          </cell>
          <cell r="V79">
            <v>1352467.8200000003</v>
          </cell>
          <cell r="W79">
            <v>1352467.8200000003</v>
          </cell>
        </row>
        <row r="80">
          <cell r="B80" t="str">
            <v>TC374</v>
          </cell>
          <cell r="C80" t="str">
            <v>AIR TEL</v>
          </cell>
          <cell r="D80">
            <v>163000000</v>
          </cell>
          <cell r="E80">
            <v>63548913</v>
          </cell>
          <cell r="F80">
            <v>635.49</v>
          </cell>
          <cell r="G80">
            <v>63107451</v>
          </cell>
          <cell r="H80">
            <v>441462</v>
          </cell>
          <cell r="I80">
            <v>0</v>
          </cell>
          <cell r="J80">
            <v>0</v>
          </cell>
          <cell r="K80">
            <v>63107451</v>
          </cell>
          <cell r="M80" t="str">
            <v>R</v>
          </cell>
          <cell r="P80">
            <v>0</v>
          </cell>
          <cell r="Q80">
            <v>63107451</v>
          </cell>
          <cell r="R80">
            <v>0</v>
          </cell>
          <cell r="S80">
            <v>47412469.25</v>
          </cell>
          <cell r="T80">
            <v>63107451</v>
          </cell>
          <cell r="U80">
            <v>47412469.25</v>
          </cell>
          <cell r="V80">
            <v>15694981.75</v>
          </cell>
          <cell r="W80">
            <v>15694981.75</v>
          </cell>
        </row>
        <row r="81">
          <cell r="B81" t="str">
            <v>TC375</v>
          </cell>
          <cell r="C81" t="str">
            <v>INDUSND BANK</v>
          </cell>
          <cell r="D81">
            <v>56100000</v>
          </cell>
          <cell r="E81">
            <v>16903484</v>
          </cell>
          <cell r="F81">
            <v>199.42</v>
          </cell>
          <cell r="G81">
            <v>16903484</v>
          </cell>
          <cell r="H81">
            <v>0</v>
          </cell>
          <cell r="I81">
            <v>0</v>
          </cell>
          <cell r="J81">
            <v>0</v>
          </cell>
          <cell r="K81">
            <v>16903484</v>
          </cell>
          <cell r="M81" t="str">
            <v>R</v>
          </cell>
          <cell r="P81">
            <v>0</v>
          </cell>
          <cell r="Q81">
            <v>16903484</v>
          </cell>
          <cell r="R81">
            <v>0</v>
          </cell>
          <cell r="S81">
            <v>15146568.130000001</v>
          </cell>
          <cell r="T81">
            <v>16903484</v>
          </cell>
          <cell r="U81">
            <v>15146568.130000001</v>
          </cell>
          <cell r="V81">
            <v>1756915.8699999992</v>
          </cell>
          <cell r="W81">
            <v>1756915.8699999992</v>
          </cell>
        </row>
        <row r="82">
          <cell r="B82" t="str">
            <v>TC376</v>
          </cell>
          <cell r="C82" t="str">
            <v>GRT THANGAMALIGAI BURKIT ROAD</v>
          </cell>
          <cell r="D82">
            <v>11678000</v>
          </cell>
          <cell r="E82">
            <v>599918</v>
          </cell>
          <cell r="F82">
            <v>5.99</v>
          </cell>
          <cell r="G82">
            <v>599918</v>
          </cell>
          <cell r="H82">
            <v>0</v>
          </cell>
          <cell r="I82">
            <v>0</v>
          </cell>
          <cell r="J82">
            <v>0</v>
          </cell>
          <cell r="K82">
            <v>599918</v>
          </cell>
          <cell r="M82" t="str">
            <v>R</v>
          </cell>
          <cell r="P82">
            <v>0</v>
          </cell>
          <cell r="Q82">
            <v>599918</v>
          </cell>
          <cell r="R82">
            <v>0</v>
          </cell>
          <cell r="S82">
            <v>1728779</v>
          </cell>
          <cell r="T82">
            <v>599918</v>
          </cell>
          <cell r="U82">
            <v>1728779</v>
          </cell>
          <cell r="V82">
            <v>-1128861</v>
          </cell>
          <cell r="W82">
            <v>-1128861</v>
          </cell>
        </row>
        <row r="83">
          <cell r="B83" t="str">
            <v>TC377</v>
          </cell>
          <cell r="C83" t="str">
            <v>TAFE</v>
          </cell>
          <cell r="D83">
            <v>47101000</v>
          </cell>
          <cell r="E83">
            <v>32695202</v>
          </cell>
          <cell r="F83">
            <v>326.95</v>
          </cell>
          <cell r="G83">
            <v>18734932</v>
          </cell>
          <cell r="H83">
            <v>13960270</v>
          </cell>
          <cell r="I83">
            <v>0</v>
          </cell>
          <cell r="J83">
            <v>0</v>
          </cell>
          <cell r="K83">
            <v>18734932</v>
          </cell>
          <cell r="M83" t="str">
            <v>R</v>
          </cell>
          <cell r="P83">
            <v>0</v>
          </cell>
          <cell r="Q83">
            <v>18734932</v>
          </cell>
          <cell r="R83">
            <v>0</v>
          </cell>
          <cell r="S83">
            <v>30515912.469999999</v>
          </cell>
          <cell r="T83">
            <v>18734932</v>
          </cell>
          <cell r="U83">
            <v>30515912.469999999</v>
          </cell>
          <cell r="V83">
            <v>-11780980.469999999</v>
          </cell>
          <cell r="W83">
            <v>-11780980.469999999</v>
          </cell>
        </row>
        <row r="84">
          <cell r="B84" t="str">
            <v>TC378</v>
          </cell>
          <cell r="C84" t="str">
            <v>SHINHAN PLASTO I PVT LTD</v>
          </cell>
          <cell r="D84">
            <v>173100000</v>
          </cell>
          <cell r="E84">
            <v>85789969</v>
          </cell>
          <cell r="F84">
            <v>857.9</v>
          </cell>
          <cell r="G84">
            <v>59027278</v>
          </cell>
          <cell r="H84">
            <v>26762691</v>
          </cell>
          <cell r="I84">
            <v>0</v>
          </cell>
          <cell r="J84">
            <v>0</v>
          </cell>
          <cell r="K84">
            <v>59027278</v>
          </cell>
          <cell r="M84" t="str">
            <v>R</v>
          </cell>
          <cell r="P84">
            <v>0</v>
          </cell>
          <cell r="Q84">
            <v>59027278</v>
          </cell>
          <cell r="R84">
            <v>0</v>
          </cell>
          <cell r="S84">
            <v>71230782</v>
          </cell>
          <cell r="T84">
            <v>59027278</v>
          </cell>
          <cell r="U84">
            <v>71230782</v>
          </cell>
          <cell r="V84">
            <v>-12203504</v>
          </cell>
          <cell r="W84">
            <v>-12203504</v>
          </cell>
        </row>
        <row r="85">
          <cell r="B85" t="str">
            <v>TC379</v>
          </cell>
          <cell r="C85" t="str">
            <v>MIPL - ASCENDAS</v>
          </cell>
          <cell r="D85">
            <v>299500000</v>
          </cell>
          <cell r="E85">
            <v>78460709</v>
          </cell>
          <cell r="F85">
            <v>784.6</v>
          </cell>
          <cell r="G85">
            <v>75263349</v>
          </cell>
          <cell r="H85">
            <v>3197360</v>
          </cell>
          <cell r="I85">
            <v>0</v>
          </cell>
          <cell r="J85">
            <v>0</v>
          </cell>
          <cell r="K85">
            <v>75263349</v>
          </cell>
          <cell r="M85" t="str">
            <v>R</v>
          </cell>
          <cell r="P85">
            <v>0</v>
          </cell>
          <cell r="Q85">
            <v>75263349</v>
          </cell>
          <cell r="R85">
            <v>0</v>
          </cell>
          <cell r="S85">
            <v>73373466</v>
          </cell>
          <cell r="T85">
            <v>75263349</v>
          </cell>
          <cell r="U85">
            <v>73373466</v>
          </cell>
          <cell r="V85">
            <v>1889883</v>
          </cell>
          <cell r="W85">
            <v>1889883</v>
          </cell>
        </row>
        <row r="86">
          <cell r="B86" t="str">
            <v>TC380</v>
          </cell>
          <cell r="C86" t="str">
            <v>BANNARI AMMAN SUGARS LTD</v>
          </cell>
          <cell r="D86">
            <v>24389500</v>
          </cell>
          <cell r="E86">
            <v>1932200</v>
          </cell>
          <cell r="F86">
            <v>26.31</v>
          </cell>
          <cell r="G86">
            <v>1320541</v>
          </cell>
          <cell r="H86">
            <v>611659</v>
          </cell>
          <cell r="I86">
            <v>0</v>
          </cell>
          <cell r="J86">
            <v>0</v>
          </cell>
          <cell r="K86">
            <v>1320541</v>
          </cell>
          <cell r="M86" t="str">
            <v>R</v>
          </cell>
          <cell r="P86">
            <v>0</v>
          </cell>
          <cell r="Q86">
            <v>1320541</v>
          </cell>
          <cell r="R86">
            <v>0</v>
          </cell>
          <cell r="S86">
            <v>2873114.17</v>
          </cell>
          <cell r="T86">
            <v>1320541</v>
          </cell>
          <cell r="U86">
            <v>2873114.17</v>
          </cell>
          <cell r="V86">
            <v>-1552573.17</v>
          </cell>
          <cell r="W86">
            <v>-1552573.17</v>
          </cell>
        </row>
        <row r="87">
          <cell r="B87" t="str">
            <v>TC385</v>
          </cell>
          <cell r="C87" t="str">
            <v>SAMSON LIGHTINGS</v>
          </cell>
          <cell r="D87">
            <v>66000000</v>
          </cell>
          <cell r="E87">
            <v>8784880</v>
          </cell>
          <cell r="F87">
            <v>147.37</v>
          </cell>
          <cell r="G87">
            <v>8784880</v>
          </cell>
          <cell r="H87">
            <v>0</v>
          </cell>
          <cell r="I87">
            <v>0</v>
          </cell>
          <cell r="J87">
            <v>0</v>
          </cell>
          <cell r="K87">
            <v>8784880</v>
          </cell>
          <cell r="P87">
            <v>0</v>
          </cell>
          <cell r="Q87">
            <v>0</v>
          </cell>
          <cell r="R87">
            <v>0</v>
          </cell>
          <cell r="S87">
            <v>17251223.75</v>
          </cell>
          <cell r="T87">
            <v>0</v>
          </cell>
          <cell r="U87">
            <v>17251223.75</v>
          </cell>
          <cell r="V87">
            <v>-17251223.75</v>
          </cell>
          <cell r="W87">
            <v>-17251223.75</v>
          </cell>
        </row>
        <row r="88">
          <cell r="B88" t="str">
            <v>TC386</v>
          </cell>
          <cell r="C88" t="str">
            <v>ROBIN ESTATES</v>
          </cell>
          <cell r="D88">
            <v>52600000</v>
          </cell>
          <cell r="E88">
            <v>6351046</v>
          </cell>
          <cell r="F88">
            <v>63.51</v>
          </cell>
          <cell r="G88">
            <v>4500000</v>
          </cell>
          <cell r="H88">
            <v>1851046</v>
          </cell>
          <cell r="I88">
            <v>0</v>
          </cell>
          <cell r="J88">
            <v>0</v>
          </cell>
          <cell r="K88">
            <v>4500000</v>
          </cell>
          <cell r="M88" t="str">
            <v>R</v>
          </cell>
          <cell r="P88">
            <v>0</v>
          </cell>
          <cell r="Q88">
            <v>4500000</v>
          </cell>
          <cell r="R88">
            <v>0</v>
          </cell>
          <cell r="S88">
            <v>3956820</v>
          </cell>
          <cell r="T88">
            <v>4500000</v>
          </cell>
          <cell r="U88">
            <v>3956820</v>
          </cell>
          <cell r="V88">
            <v>543180</v>
          </cell>
          <cell r="W88">
            <v>543180</v>
          </cell>
        </row>
        <row r="89">
          <cell r="B89" t="str">
            <v>TC387</v>
          </cell>
          <cell r="C89" t="str">
            <v>ARIHANT FOUNDATIONS PVT LTD</v>
          </cell>
          <cell r="D89">
            <v>233894000</v>
          </cell>
          <cell r="E89">
            <v>46887522</v>
          </cell>
          <cell r="F89">
            <v>468.88</v>
          </cell>
          <cell r="G89">
            <v>46263899</v>
          </cell>
          <cell r="H89">
            <v>623623</v>
          </cell>
          <cell r="I89">
            <v>0</v>
          </cell>
          <cell r="J89">
            <v>0</v>
          </cell>
          <cell r="K89">
            <v>46263899</v>
          </cell>
          <cell r="M89" t="str">
            <v>R</v>
          </cell>
          <cell r="P89">
            <v>0</v>
          </cell>
          <cell r="Q89">
            <v>46263899</v>
          </cell>
          <cell r="R89">
            <v>0</v>
          </cell>
          <cell r="S89">
            <v>49076700</v>
          </cell>
          <cell r="T89">
            <v>46263899</v>
          </cell>
          <cell r="U89">
            <v>49076700</v>
          </cell>
          <cell r="V89">
            <v>-2812801</v>
          </cell>
          <cell r="W89">
            <v>-2812801</v>
          </cell>
        </row>
        <row r="90">
          <cell r="B90" t="str">
            <v>TC391</v>
          </cell>
          <cell r="C90" t="str">
            <v>PONDY COLLEDGE</v>
          </cell>
          <cell r="D90">
            <v>453642000</v>
          </cell>
          <cell r="E90">
            <v>32574860</v>
          </cell>
          <cell r="G90">
            <v>32574860</v>
          </cell>
          <cell r="H90">
            <v>0</v>
          </cell>
          <cell r="I90">
            <v>0</v>
          </cell>
          <cell r="J90">
            <v>0</v>
          </cell>
          <cell r="K90">
            <v>32574860</v>
          </cell>
          <cell r="M90" t="str">
            <v>R</v>
          </cell>
          <cell r="P90">
            <v>0</v>
          </cell>
          <cell r="Q90">
            <v>32574860</v>
          </cell>
          <cell r="R90">
            <v>0</v>
          </cell>
          <cell r="S90">
            <v>153623645.5</v>
          </cell>
          <cell r="T90">
            <v>32574860</v>
          </cell>
          <cell r="U90">
            <v>153623645.5</v>
          </cell>
          <cell r="V90">
            <v>-121048785.5</v>
          </cell>
          <cell r="W90">
            <v>-121048785.5</v>
          </cell>
        </row>
        <row r="91">
          <cell r="B91" t="str">
            <v>TC392</v>
          </cell>
          <cell r="C91" t="str">
            <v>PONDICHERRY MEDICAL COLLEGE - HOSTEL BLOCK</v>
          </cell>
          <cell r="D91">
            <v>675466000</v>
          </cell>
          <cell r="E91">
            <v>72631486</v>
          </cell>
          <cell r="G91">
            <v>72610039</v>
          </cell>
          <cell r="H91">
            <v>21447</v>
          </cell>
          <cell r="I91">
            <v>0</v>
          </cell>
          <cell r="J91">
            <v>0</v>
          </cell>
          <cell r="K91">
            <v>72610039</v>
          </cell>
          <cell r="P91">
            <v>0</v>
          </cell>
          <cell r="Q91">
            <v>0</v>
          </cell>
          <cell r="R91">
            <v>0</v>
          </cell>
          <cell r="S91">
            <v>1212560</v>
          </cell>
          <cell r="T91">
            <v>0</v>
          </cell>
          <cell r="U91">
            <v>1212560</v>
          </cell>
          <cell r="V91">
            <v>-1212560</v>
          </cell>
          <cell r="W91">
            <v>-1212560</v>
          </cell>
        </row>
        <row r="92">
          <cell r="B92" t="str">
            <v>TC393</v>
          </cell>
          <cell r="C92" t="str">
            <v>FERDOUS HOTEL</v>
          </cell>
          <cell r="D92">
            <v>109491000.00000001</v>
          </cell>
          <cell r="F92">
            <v>0</v>
          </cell>
          <cell r="H92">
            <v>0</v>
          </cell>
          <cell r="I92">
            <v>0</v>
          </cell>
          <cell r="J92">
            <v>0</v>
          </cell>
          <cell r="K92">
            <v>0</v>
          </cell>
          <cell r="P92">
            <v>0</v>
          </cell>
          <cell r="Q92">
            <v>0</v>
          </cell>
          <cell r="R92">
            <v>0</v>
          </cell>
          <cell r="S92">
            <v>443164</v>
          </cell>
          <cell r="T92">
            <v>0</v>
          </cell>
          <cell r="U92">
            <v>443164</v>
          </cell>
          <cell r="V92">
            <v>-443164</v>
          </cell>
          <cell r="W92">
            <v>-443164</v>
          </cell>
        </row>
        <row r="93">
          <cell r="B93" t="str">
            <v>TC394</v>
          </cell>
          <cell r="C93" t="str">
            <v>INDO TECH TRANSFORMERS LTD</v>
          </cell>
          <cell r="D93">
            <v>6496000</v>
          </cell>
          <cell r="E93">
            <v>4703051</v>
          </cell>
          <cell r="F93">
            <v>49.03</v>
          </cell>
          <cell r="G93">
            <v>4658100</v>
          </cell>
          <cell r="H93">
            <v>44951</v>
          </cell>
          <cell r="I93">
            <v>0</v>
          </cell>
          <cell r="J93">
            <v>0</v>
          </cell>
          <cell r="K93">
            <v>4658100</v>
          </cell>
          <cell r="M93" t="str">
            <v>R</v>
          </cell>
          <cell r="P93">
            <v>0</v>
          </cell>
          <cell r="Q93">
            <v>4658100</v>
          </cell>
          <cell r="R93">
            <v>0</v>
          </cell>
          <cell r="S93">
            <v>5275703</v>
          </cell>
          <cell r="T93">
            <v>4658100</v>
          </cell>
          <cell r="U93">
            <v>5275703</v>
          </cell>
          <cell r="V93">
            <v>-617603</v>
          </cell>
          <cell r="W93">
            <v>-617603</v>
          </cell>
        </row>
        <row r="94">
          <cell r="B94" t="str">
            <v>TC395</v>
          </cell>
          <cell r="C94" t="str">
            <v>BUNDI I PVT LTD</v>
          </cell>
          <cell r="D94">
            <v>56585000</v>
          </cell>
          <cell r="E94">
            <v>25398745</v>
          </cell>
          <cell r="F94">
            <v>253.99</v>
          </cell>
          <cell r="G94">
            <v>25398745</v>
          </cell>
          <cell r="H94">
            <v>0</v>
          </cell>
          <cell r="I94">
            <v>0</v>
          </cell>
          <cell r="J94">
            <v>0</v>
          </cell>
          <cell r="K94">
            <v>25398745</v>
          </cell>
          <cell r="M94" t="str">
            <v>R</v>
          </cell>
          <cell r="P94">
            <v>0</v>
          </cell>
          <cell r="Q94">
            <v>25398745</v>
          </cell>
          <cell r="R94">
            <v>0</v>
          </cell>
          <cell r="S94">
            <v>26568920</v>
          </cell>
          <cell r="T94">
            <v>25398745</v>
          </cell>
          <cell r="U94">
            <v>26568920</v>
          </cell>
          <cell r="V94">
            <v>-1170175</v>
          </cell>
          <cell r="W94">
            <v>-1170175</v>
          </cell>
        </row>
        <row r="95">
          <cell r="B95" t="str">
            <v>TC399</v>
          </cell>
          <cell r="C95" t="str">
            <v>CAPRO ENGINEERING INDIA PVT LTD</v>
          </cell>
          <cell r="D95">
            <v>69470000</v>
          </cell>
          <cell r="E95">
            <v>17104178</v>
          </cell>
          <cell r="F95">
            <v>171.04</v>
          </cell>
          <cell r="G95">
            <v>16545680</v>
          </cell>
          <cell r="H95">
            <v>558498</v>
          </cell>
          <cell r="I95">
            <v>0</v>
          </cell>
          <cell r="J95">
            <v>0</v>
          </cell>
          <cell r="K95">
            <v>16545680</v>
          </cell>
          <cell r="P95">
            <v>0</v>
          </cell>
          <cell r="Q95">
            <v>0</v>
          </cell>
          <cell r="R95">
            <v>0</v>
          </cell>
          <cell r="S95">
            <v>16260784</v>
          </cell>
          <cell r="T95">
            <v>0</v>
          </cell>
          <cell r="U95">
            <v>16260784</v>
          </cell>
          <cell r="V95">
            <v>-16260784</v>
          </cell>
          <cell r="W95">
            <v>-16260784</v>
          </cell>
        </row>
        <row r="96">
          <cell r="B96" t="str">
            <v>TC400</v>
          </cell>
          <cell r="C96" t="str">
            <v>HEXAWARE TECHNOLOGIES</v>
          </cell>
          <cell r="D96">
            <v>1065500000</v>
          </cell>
          <cell r="E96">
            <v>72786220</v>
          </cell>
          <cell r="F96">
            <v>727.86</v>
          </cell>
          <cell r="G96">
            <v>55238692</v>
          </cell>
          <cell r="H96">
            <v>17547528</v>
          </cell>
          <cell r="I96">
            <v>0</v>
          </cell>
          <cell r="J96">
            <v>0</v>
          </cell>
          <cell r="K96">
            <v>55238692</v>
          </cell>
          <cell r="P96">
            <v>0</v>
          </cell>
          <cell r="Q96">
            <v>0</v>
          </cell>
          <cell r="R96">
            <v>0</v>
          </cell>
          <cell r="S96">
            <v>79562479.599999994</v>
          </cell>
          <cell r="T96">
            <v>0</v>
          </cell>
          <cell r="U96">
            <v>79562479.599999994</v>
          </cell>
          <cell r="V96">
            <v>-79562479.599999994</v>
          </cell>
          <cell r="W96">
            <v>-79562479.599999994</v>
          </cell>
        </row>
        <row r="97">
          <cell r="B97" t="str">
            <v>TC405</v>
          </cell>
          <cell r="C97" t="str">
            <v>GROUPO ANTOLIN</v>
          </cell>
          <cell r="D97">
            <v>64844000.000000007</v>
          </cell>
          <cell r="E97">
            <v>16222228</v>
          </cell>
          <cell r="F97">
            <v>162.22</v>
          </cell>
          <cell r="G97">
            <v>15753578</v>
          </cell>
          <cell r="H97">
            <v>468650</v>
          </cell>
          <cell r="I97">
            <v>0</v>
          </cell>
          <cell r="J97">
            <v>0</v>
          </cell>
          <cell r="K97">
            <v>15753578</v>
          </cell>
          <cell r="P97">
            <v>0</v>
          </cell>
          <cell r="Q97">
            <v>0</v>
          </cell>
          <cell r="R97">
            <v>0</v>
          </cell>
          <cell r="S97">
            <v>18527531</v>
          </cell>
          <cell r="T97">
            <v>0</v>
          </cell>
          <cell r="U97">
            <v>18527531</v>
          </cell>
          <cell r="V97">
            <v>-18527531</v>
          </cell>
          <cell r="W97">
            <v>-18527531</v>
          </cell>
        </row>
        <row r="98">
          <cell r="B98" t="str">
            <v>TC406</v>
          </cell>
          <cell r="C98" t="str">
            <v>KUPPURAJ IT PARK</v>
          </cell>
          <cell r="D98">
            <v>146740000</v>
          </cell>
          <cell r="E98">
            <v>27227625</v>
          </cell>
          <cell r="F98">
            <v>272.27999999999997</v>
          </cell>
          <cell r="G98">
            <v>20029858</v>
          </cell>
          <cell r="H98">
            <v>7197767</v>
          </cell>
          <cell r="I98">
            <v>0</v>
          </cell>
          <cell r="J98">
            <v>0</v>
          </cell>
          <cell r="K98">
            <v>20029858</v>
          </cell>
          <cell r="P98">
            <v>0</v>
          </cell>
          <cell r="Q98">
            <v>0</v>
          </cell>
          <cell r="R98">
            <v>0</v>
          </cell>
          <cell r="S98">
            <v>8366258</v>
          </cell>
          <cell r="T98">
            <v>0</v>
          </cell>
          <cell r="U98">
            <v>8366258</v>
          </cell>
          <cell r="V98">
            <v>-8366258</v>
          </cell>
          <cell r="W98">
            <v>-8366258</v>
          </cell>
        </row>
        <row r="99">
          <cell r="B99" t="str">
            <v>TC407</v>
          </cell>
          <cell r="C99" t="str">
            <v>ELNET-COIMBATORE</v>
          </cell>
        </row>
        <row r="100">
          <cell r="B100" t="str">
            <v>TC408</v>
          </cell>
          <cell r="C100" t="str">
            <v>H S I ( KI JUNG CONSTRUCTION )</v>
          </cell>
          <cell r="D100">
            <v>29068000</v>
          </cell>
          <cell r="E100">
            <v>5191882</v>
          </cell>
          <cell r="F100">
            <v>51.92</v>
          </cell>
          <cell r="G100">
            <v>5191882</v>
          </cell>
          <cell r="H100">
            <v>0</v>
          </cell>
          <cell r="I100">
            <v>0</v>
          </cell>
          <cell r="J100">
            <v>0</v>
          </cell>
          <cell r="K100">
            <v>5191882</v>
          </cell>
          <cell r="P100">
            <v>0</v>
          </cell>
          <cell r="Q100">
            <v>0</v>
          </cell>
          <cell r="R100">
            <v>0</v>
          </cell>
          <cell r="S100">
            <v>5115934</v>
          </cell>
          <cell r="T100">
            <v>0</v>
          </cell>
          <cell r="U100">
            <v>5115934</v>
          </cell>
          <cell r="V100">
            <v>-5115934</v>
          </cell>
          <cell r="W100">
            <v>-5115934</v>
          </cell>
        </row>
        <row r="101">
          <cell r="B101" t="str">
            <v>TC409</v>
          </cell>
          <cell r="C101" t="str">
            <v>TECHPRO SYSTEMS LTD</v>
          </cell>
          <cell r="D101">
            <v>111261999.99999999</v>
          </cell>
          <cell r="E101">
            <v>9501411</v>
          </cell>
          <cell r="F101">
            <v>95.01</v>
          </cell>
          <cell r="G101">
            <v>7969584</v>
          </cell>
          <cell r="H101">
            <v>1531827</v>
          </cell>
          <cell r="I101">
            <v>0</v>
          </cell>
          <cell r="J101">
            <v>0</v>
          </cell>
          <cell r="K101">
            <v>7969584</v>
          </cell>
          <cell r="P101">
            <v>0</v>
          </cell>
          <cell r="Q101">
            <v>0</v>
          </cell>
          <cell r="R101">
            <v>0</v>
          </cell>
          <cell r="S101">
            <v>8497369</v>
          </cell>
          <cell r="T101">
            <v>0</v>
          </cell>
          <cell r="U101">
            <v>8497369</v>
          </cell>
          <cell r="V101">
            <v>-8497369</v>
          </cell>
          <cell r="W101">
            <v>-8497369</v>
          </cell>
        </row>
        <row r="102">
          <cell r="B102" t="str">
            <v>TC410</v>
          </cell>
          <cell r="C102" t="str">
            <v>INDO AMERICAN SCHOOL,CHEYYAR</v>
          </cell>
          <cell r="D102">
            <v>15000000</v>
          </cell>
          <cell r="E102">
            <v>2094146</v>
          </cell>
          <cell r="F102">
            <v>20.94</v>
          </cell>
          <cell r="G102">
            <v>2094146</v>
          </cell>
          <cell r="H102">
            <v>0</v>
          </cell>
          <cell r="I102">
            <v>0</v>
          </cell>
          <cell r="J102">
            <v>0</v>
          </cell>
          <cell r="K102">
            <v>2094146</v>
          </cell>
          <cell r="P102">
            <v>0</v>
          </cell>
          <cell r="Q102">
            <v>0</v>
          </cell>
          <cell r="R102">
            <v>0</v>
          </cell>
          <cell r="S102">
            <v>4741900</v>
          </cell>
          <cell r="T102">
            <v>0</v>
          </cell>
          <cell r="U102">
            <v>4741900</v>
          </cell>
          <cell r="V102">
            <v>-4741900</v>
          </cell>
          <cell r="W102">
            <v>-4741900</v>
          </cell>
        </row>
        <row r="103">
          <cell r="B103" t="str">
            <v>TC411</v>
          </cell>
          <cell r="C103" t="str">
            <v>MIPL SDP V</v>
          </cell>
          <cell r="D103">
            <v>54940000</v>
          </cell>
          <cell r="E103">
            <v>1683808</v>
          </cell>
          <cell r="F103">
            <v>16.829999999999998</v>
          </cell>
          <cell r="H103">
            <v>1683808</v>
          </cell>
          <cell r="I103">
            <v>0</v>
          </cell>
          <cell r="J103">
            <v>0</v>
          </cell>
          <cell r="K103">
            <v>0</v>
          </cell>
          <cell r="P103">
            <v>0</v>
          </cell>
          <cell r="Q103">
            <v>0</v>
          </cell>
          <cell r="R103">
            <v>0</v>
          </cell>
          <cell r="S103">
            <v>3857815</v>
          </cell>
          <cell r="T103">
            <v>0</v>
          </cell>
          <cell r="U103">
            <v>3857815</v>
          </cell>
          <cell r="V103">
            <v>-3857815</v>
          </cell>
          <cell r="W103">
            <v>-3857815</v>
          </cell>
        </row>
        <row r="104">
          <cell r="B104" t="str">
            <v>TC412</v>
          </cell>
          <cell r="C104" t="str">
            <v>FOXCONN</v>
          </cell>
        </row>
        <row r="105">
          <cell r="B105" t="str">
            <v>TC418</v>
          </cell>
          <cell r="C105" t="str">
            <v>INDOTECH II</v>
          </cell>
        </row>
        <row r="106">
          <cell r="B106" t="str">
            <v>TC419</v>
          </cell>
          <cell r="C106" t="str">
            <v>CITI BANK - OFFICE BUILDING</v>
          </cell>
        </row>
        <row r="107">
          <cell r="B107" t="str">
            <v>TC420</v>
          </cell>
          <cell r="C107" t="str">
            <v>HEDONG CONSTRUCTION I PVT LTD</v>
          </cell>
          <cell r="D107">
            <v>51150000</v>
          </cell>
          <cell r="E107">
            <v>7019837</v>
          </cell>
          <cell r="F107">
            <v>70.2</v>
          </cell>
          <cell r="G107">
            <v>5324725</v>
          </cell>
          <cell r="H107">
            <v>1695112</v>
          </cell>
          <cell r="I107">
            <v>0</v>
          </cell>
          <cell r="J107">
            <v>0</v>
          </cell>
          <cell r="K107">
            <v>5324725</v>
          </cell>
          <cell r="P107">
            <v>0</v>
          </cell>
          <cell r="Q107">
            <v>0</v>
          </cell>
          <cell r="R107">
            <v>0</v>
          </cell>
          <cell r="S107">
            <v>3791177</v>
          </cell>
          <cell r="T107">
            <v>0</v>
          </cell>
          <cell r="U107">
            <v>3791177</v>
          </cell>
          <cell r="V107">
            <v>-3791177</v>
          </cell>
          <cell r="W107">
            <v>-3791177</v>
          </cell>
        </row>
        <row r="108">
          <cell r="B108" t="str">
            <v>TC423</v>
          </cell>
          <cell r="C108" t="str">
            <v>TRIUMPH - MARAIMALAI NAGAR</v>
          </cell>
        </row>
        <row r="109">
          <cell r="B109" t="str">
            <v>TC425</v>
          </cell>
          <cell r="C109" t="str">
            <v>AIRPORT - CHENNAI - CARGO</v>
          </cell>
        </row>
        <row r="110">
          <cell r="B110" t="str">
            <v>TC426</v>
          </cell>
          <cell r="C110" t="str">
            <v>SAMSON FOUNDATIONS - VEPERY</v>
          </cell>
        </row>
        <row r="111">
          <cell r="B111" t="str">
            <v>TC428</v>
          </cell>
          <cell r="C111" t="str">
            <v>MUTHRA - IRUNGATTUKOTTAI</v>
          </cell>
        </row>
        <row r="112">
          <cell r="B112" t="str">
            <v>TC430</v>
          </cell>
          <cell r="C112" t="str">
            <v>HYUNDAI ENGINE BLOCK SHOP</v>
          </cell>
        </row>
        <row r="113">
          <cell r="B113" t="str">
            <v>TC434</v>
          </cell>
          <cell r="C113" t="str">
            <v>SVEC BOYS AND GIRLS HOSTEL</v>
          </cell>
        </row>
        <row r="114">
          <cell r="B114" t="str">
            <v>TC438</v>
          </cell>
          <cell r="C114" t="str">
            <v>ASCENDAS MIPL III PHASE</v>
          </cell>
        </row>
      </sheetData>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hn"/>
      <sheetName val="Chn (2)"/>
      <sheetName val="Chn_exp"/>
      <sheetName val="SEP STOCK"/>
      <sheetName val="Hyd"/>
      <sheetName val="Del"/>
      <sheetName val="Blr"/>
      <sheetName val="Blr_Exp"/>
      <sheetName val="WIP_310305 "/>
      <sheetName val="Del_Exp"/>
      <sheetName val="Hyd_exp"/>
      <sheetName val="Blr_Stk"/>
      <sheetName val="Blr_Receiv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3)"/>
      <sheetName val="Sheet1"/>
      <sheetName val="Sheet2"/>
      <sheetName val="Sheet1 (2)"/>
      <sheetName val="jobwise"/>
      <sheetName val="CHN WIP"/>
      <sheetName val="Jul 96 Worksheet"/>
      <sheetName val="Input Screen"/>
    </sheetNames>
    <sheetDataSet>
      <sheetData sheetId="0" refreshError="1"/>
      <sheetData sheetId="1" refreshError="1"/>
      <sheetData sheetId="2">
        <row r="2">
          <cell r="C2" t="str">
            <v>EC173</v>
          </cell>
          <cell r="D2" t="str">
            <v>EC215</v>
          </cell>
          <cell r="E2" t="str">
            <v>TC145</v>
          </cell>
          <cell r="F2" t="str">
            <v>TC163</v>
          </cell>
          <cell r="G2" t="str">
            <v>TC169</v>
          </cell>
          <cell r="H2" t="str">
            <v>TC189</v>
          </cell>
          <cell r="I2" t="str">
            <v>TC196</v>
          </cell>
          <cell r="J2" t="str">
            <v>TC200</v>
          </cell>
          <cell r="K2" t="str">
            <v>TC203</v>
          </cell>
          <cell r="L2" t="str">
            <v>TC219</v>
          </cell>
          <cell r="M2" t="str">
            <v>TC223</v>
          </cell>
          <cell r="N2" t="str">
            <v>TC229</v>
          </cell>
          <cell r="O2" t="str">
            <v>TC231</v>
          </cell>
          <cell r="P2" t="str">
            <v>TC233</v>
          </cell>
          <cell r="Q2" t="str">
            <v>TC237</v>
          </cell>
          <cell r="R2" t="str">
            <v>TC241</v>
          </cell>
          <cell r="S2" t="str">
            <v>TC242</v>
          </cell>
          <cell r="T2" t="str">
            <v>TC243</v>
          </cell>
          <cell r="U2" t="str">
            <v>TC246</v>
          </cell>
          <cell r="V2" t="str">
            <v>TC248</v>
          </cell>
          <cell r="W2" t="str">
            <v>TC256</v>
          </cell>
          <cell r="X2" t="str">
            <v>TC259</v>
          </cell>
          <cell r="Y2" t="str">
            <v>TC262</v>
          </cell>
          <cell r="Z2" t="str">
            <v>TC263</v>
          </cell>
          <cell r="AA2" t="str">
            <v>TC264</v>
          </cell>
          <cell r="AB2" t="str">
            <v>TC265</v>
          </cell>
          <cell r="AC2" t="str">
            <v>TC271</v>
          </cell>
          <cell r="AD2" t="str">
            <v>TC273</v>
          </cell>
          <cell r="AE2" t="str">
            <v>TC274</v>
          </cell>
          <cell r="AF2" t="str">
            <v>TC275</v>
          </cell>
          <cell r="AG2" t="str">
            <v>TC280</v>
          </cell>
          <cell r="AH2" t="str">
            <v>TC281</v>
          </cell>
          <cell r="AI2" t="str">
            <v>TC283</v>
          </cell>
          <cell r="AJ2" t="str">
            <v>TC284</v>
          </cell>
          <cell r="AK2" t="str">
            <v>TC285</v>
          </cell>
          <cell r="AL2" t="str">
            <v>TC293</v>
          </cell>
          <cell r="AM2" t="str">
            <v>TC296</v>
          </cell>
          <cell r="AN2" t="str">
            <v>TC297</v>
          </cell>
          <cell r="AO2" t="str">
            <v>TC298</v>
          </cell>
          <cell r="AP2" t="str">
            <v>TC301</v>
          </cell>
          <cell r="AQ2" t="str">
            <v>TC302</v>
          </cell>
          <cell r="AR2" t="str">
            <v>TC306</v>
          </cell>
          <cell r="AS2" t="str">
            <v>TC307</v>
          </cell>
          <cell r="AT2" t="str">
            <v>TC309</v>
          </cell>
          <cell r="AU2" t="str">
            <v>TC310</v>
          </cell>
          <cell r="AV2" t="str">
            <v>TC312</v>
          </cell>
          <cell r="AW2" t="str">
            <v>TC313</v>
          </cell>
          <cell r="AX2" t="str">
            <v>TC314</v>
          </cell>
          <cell r="AY2" t="str">
            <v>TC315</v>
          </cell>
          <cell r="AZ2" t="str">
            <v>TC316</v>
          </cell>
          <cell r="BA2" t="str">
            <v>TC317</v>
          </cell>
          <cell r="BB2" t="str">
            <v>TC319</v>
          </cell>
          <cell r="BC2" t="str">
            <v>TC323</v>
          </cell>
          <cell r="BD2" t="str">
            <v>TC324</v>
          </cell>
          <cell r="BE2" t="str">
            <v>TC325</v>
          </cell>
          <cell r="BF2" t="str">
            <v>TC328</v>
          </cell>
          <cell r="BG2" t="str">
            <v>TC329</v>
          </cell>
          <cell r="BH2" t="str">
            <v>TC330</v>
          </cell>
          <cell r="BI2" t="str">
            <v>TC331</v>
          </cell>
          <cell r="BJ2" t="str">
            <v>TC333</v>
          </cell>
          <cell r="BK2" t="str">
            <v>TC337</v>
          </cell>
          <cell r="BL2" t="str">
            <v>TC341</v>
          </cell>
          <cell r="BM2" t="str">
            <v>TC344</v>
          </cell>
          <cell r="BN2" t="str">
            <v>TC345</v>
          </cell>
          <cell r="BO2" t="str">
            <v>TC349</v>
          </cell>
          <cell r="BP2" t="str">
            <v>TC351</v>
          </cell>
          <cell r="BQ2" t="str">
            <v>TC352</v>
          </cell>
          <cell r="BR2" t="str">
            <v>TC353</v>
          </cell>
          <cell r="BS2" t="str">
            <v>TC354</v>
          </cell>
          <cell r="BT2" t="str">
            <v>TC357</v>
          </cell>
          <cell r="BU2" t="str">
            <v>TC358</v>
          </cell>
          <cell r="BV2" t="str">
            <v>TC359</v>
          </cell>
          <cell r="BW2" t="str">
            <v>TC360</v>
          </cell>
          <cell r="BX2" t="str">
            <v>TC370</v>
          </cell>
          <cell r="BY2" t="str">
            <v>TC373</v>
          </cell>
          <cell r="BZ2" t="str">
            <v>TC374</v>
          </cell>
          <cell r="CA2" t="str">
            <v>TC375</v>
          </cell>
          <cell r="CB2" t="str">
            <v>TC376</v>
          </cell>
          <cell r="CC2" t="str">
            <v>TC377</v>
          </cell>
          <cell r="CD2" t="str">
            <v>TC378</v>
          </cell>
          <cell r="CE2" t="str">
            <v>TC379</v>
          </cell>
          <cell r="CF2" t="str">
            <v>TC380</v>
          </cell>
          <cell r="CG2" t="str">
            <v>TC385</v>
          </cell>
          <cell r="CH2" t="str">
            <v>TC386</v>
          </cell>
          <cell r="CI2" t="str">
            <v>TC387</v>
          </cell>
          <cell r="CJ2" t="str">
            <v>TC391</v>
          </cell>
          <cell r="CK2" t="str">
            <v>TC392</v>
          </cell>
          <cell r="CL2" t="str">
            <v>TC393</v>
          </cell>
          <cell r="CM2" t="str">
            <v>TC394</v>
          </cell>
          <cell r="CN2" t="str">
            <v>TC395</v>
          </cell>
          <cell r="CO2" t="str">
            <v>TC399</v>
          </cell>
          <cell r="CP2" t="str">
            <v>TC400</v>
          </cell>
          <cell r="CQ2" t="str">
            <v>TC405</v>
          </cell>
          <cell r="CR2" t="str">
            <v>DC161</v>
          </cell>
          <cell r="CS2" t="str">
            <v>DC165</v>
          </cell>
          <cell r="CT2" t="str">
            <v>DC176</v>
          </cell>
          <cell r="CU2" t="str">
            <v>DC198</v>
          </cell>
          <cell r="CV2" t="str">
            <v>RC205</v>
          </cell>
          <cell r="CW2" t="str">
            <v>DC216</v>
          </cell>
          <cell r="CX2" t="str">
            <v>DC232</v>
          </cell>
          <cell r="CY2" t="str">
            <v>DC234</v>
          </cell>
          <cell r="CZ2" t="str">
            <v>DC269</v>
          </cell>
          <cell r="DA2" t="str">
            <v>DC291</v>
          </cell>
          <cell r="DB2" t="str">
            <v>DC294</v>
          </cell>
          <cell r="DC2" t="str">
            <v>DC311</v>
          </cell>
          <cell r="DD2" t="str">
            <v>DC322</v>
          </cell>
          <cell r="DE2" t="str">
            <v>DC335</v>
          </cell>
          <cell r="DF2" t="str">
            <v>DC384</v>
          </cell>
          <cell r="DG2" t="str">
            <v>DC389</v>
          </cell>
          <cell r="DH2" t="str">
            <v>DC390</v>
          </cell>
          <cell r="DI2" t="str">
            <v>DC401</v>
          </cell>
          <cell r="DJ2" t="str">
            <v>KC150</v>
          </cell>
          <cell r="DK2" t="str">
            <v>KC179</v>
          </cell>
          <cell r="DL2" t="str">
            <v>KC191</v>
          </cell>
          <cell r="DM2" t="str">
            <v>KC192</v>
          </cell>
          <cell r="DN2" t="str">
            <v>KC201</v>
          </cell>
          <cell r="DO2" t="str">
            <v>KC221</v>
          </cell>
          <cell r="DP2" t="str">
            <v>KC222</v>
          </cell>
          <cell r="DQ2" t="str">
            <v>KC226</v>
          </cell>
          <cell r="DR2" t="str">
            <v>KC236</v>
          </cell>
          <cell r="DS2" t="str">
            <v>KC238</v>
          </cell>
          <cell r="DT2" t="str">
            <v>KC243</v>
          </cell>
          <cell r="DU2" t="str">
            <v>KC250</v>
          </cell>
          <cell r="DV2" t="str">
            <v>KC252</v>
          </cell>
          <cell r="DW2" t="str">
            <v>KC254</v>
          </cell>
          <cell r="DX2" t="str">
            <v>KC257</v>
          </cell>
          <cell r="DY2" t="str">
            <v>KC258</v>
          </cell>
          <cell r="DZ2" t="str">
            <v>KC260</v>
          </cell>
          <cell r="EA2" t="str">
            <v>KC267</v>
          </cell>
          <cell r="EB2" t="str">
            <v>KC268</v>
          </cell>
          <cell r="EC2" t="str">
            <v>KC270</v>
          </cell>
          <cell r="ED2" t="str">
            <v>KC276</v>
          </cell>
          <cell r="EE2" t="str">
            <v>KC277</v>
          </cell>
          <cell r="EF2" t="str">
            <v>KC278</v>
          </cell>
          <cell r="EG2" t="str">
            <v>KC279</v>
          </cell>
          <cell r="EH2" t="str">
            <v>KC286</v>
          </cell>
          <cell r="EI2" t="str">
            <v>KC287</v>
          </cell>
          <cell r="EJ2" t="str">
            <v>KC288</v>
          </cell>
          <cell r="EK2" t="str">
            <v>KC289</v>
          </cell>
          <cell r="EL2" t="str">
            <v>KC292</v>
          </cell>
          <cell r="EM2" t="str">
            <v>KC295</v>
          </cell>
          <cell r="EN2" t="str">
            <v>KC303</v>
          </cell>
          <cell r="EO2" t="str">
            <v>KC304</v>
          </cell>
          <cell r="EP2" t="str">
            <v>KC308</v>
          </cell>
          <cell r="EQ2" t="str">
            <v>KC320</v>
          </cell>
          <cell r="ER2" t="str">
            <v>KC321</v>
          </cell>
          <cell r="ES2" t="str">
            <v>KC327</v>
          </cell>
          <cell r="ET2" t="str">
            <v>KC332</v>
          </cell>
          <cell r="EU2" t="str">
            <v>KC334</v>
          </cell>
          <cell r="EV2" t="str">
            <v>KC336</v>
          </cell>
          <cell r="EW2" t="str">
            <v>KC342</v>
          </cell>
          <cell r="EX2" t="str">
            <v>KC343</v>
          </cell>
          <cell r="EY2" t="str">
            <v>KC346</v>
          </cell>
          <cell r="EZ2" t="str">
            <v>KC347</v>
          </cell>
          <cell r="FA2" t="str">
            <v>KC348</v>
          </cell>
          <cell r="FB2" t="str">
            <v>KC350</v>
          </cell>
          <cell r="FC2" t="str">
            <v>KC355</v>
          </cell>
          <cell r="FD2" t="str">
            <v>KC364</v>
          </cell>
          <cell r="FE2" t="str">
            <v>KC365</v>
          </cell>
          <cell r="FF2" t="str">
            <v>KC388</v>
          </cell>
          <cell r="FG2" t="str">
            <v>KC402</v>
          </cell>
          <cell r="FH2" t="str">
            <v>KC403</v>
          </cell>
          <cell r="FI2" t="str">
            <v>TC356</v>
          </cell>
          <cell r="FJ2" t="str">
            <v>TC372</v>
          </cell>
          <cell r="FK2" t="str">
            <v>AC147</v>
          </cell>
          <cell r="FL2" t="str">
            <v>AC162</v>
          </cell>
          <cell r="FM2" t="str">
            <v>AC187</v>
          </cell>
          <cell r="FN2" t="str">
            <v>AC217</v>
          </cell>
          <cell r="FO2" t="str">
            <v>AC227</v>
          </cell>
          <cell r="FP2" t="str">
            <v>AC235</v>
          </cell>
          <cell r="FQ2" t="str">
            <v>AC240</v>
          </cell>
          <cell r="FR2" t="str">
            <v>AC253</v>
          </cell>
          <cell r="FS2" t="str">
            <v>AC255</v>
          </cell>
          <cell r="FT2" t="str">
            <v>AC261</v>
          </cell>
          <cell r="FU2" t="str">
            <v>AC272</v>
          </cell>
          <cell r="FV2" t="str">
            <v>AC282</v>
          </cell>
          <cell r="FW2" t="str">
            <v>AC290</v>
          </cell>
          <cell r="FX2" t="str">
            <v>AC299</v>
          </cell>
          <cell r="FY2" t="str">
            <v>AC300</v>
          </cell>
          <cell r="FZ2" t="str">
            <v>AC305</v>
          </cell>
          <cell r="GA2" t="str">
            <v>AC318</v>
          </cell>
          <cell r="GB2" t="str">
            <v>AC326</v>
          </cell>
          <cell r="GC2" t="str">
            <v>AC338</v>
          </cell>
          <cell r="GD2" t="str">
            <v>AC339</v>
          </cell>
          <cell r="GE2" t="str">
            <v>AC340</v>
          </cell>
          <cell r="GF2" t="str">
            <v>AC362</v>
          </cell>
          <cell r="GG2" t="str">
            <v>AC361</v>
          </cell>
          <cell r="GH2" t="str">
            <v>AC366</v>
          </cell>
          <cell r="GI2" t="str">
            <v>AC367</v>
          </cell>
          <cell r="GJ2" t="str">
            <v>AC368</v>
          </cell>
          <cell r="GK2" t="str">
            <v>AC369</v>
          </cell>
          <cell r="GL2" t="str">
            <v>AC371</v>
          </cell>
          <cell r="GM2" t="str">
            <v>AC381</v>
          </cell>
          <cell r="GN2" t="str">
            <v>AC382</v>
          </cell>
          <cell r="GO2" t="str">
            <v>AC383</v>
          </cell>
          <cell r="GP2" t="str">
            <v>AC396</v>
          </cell>
          <cell r="GQ2" t="str">
            <v>AC397</v>
          </cell>
          <cell r="GR2" t="str">
            <v>AC398</v>
          </cell>
          <cell r="GS2" t="str">
            <v>AC404</v>
          </cell>
        </row>
        <row r="3">
          <cell r="C3" t="str">
            <v>SANKARA COLLEGE -  KALADI PHASE II</v>
          </cell>
          <cell r="D3" t="str">
            <v>TECHNO POLIS</v>
          </cell>
          <cell r="E3" t="str">
            <v>TWAD BOARD  MADURANDHAGAM</v>
          </cell>
          <cell r="F3" t="str">
            <v>COKE SIVAGANGA</v>
          </cell>
          <cell r="G3" t="str">
            <v>CHENNAI TRADE CENTRE  MANAPAKKAM</v>
          </cell>
          <cell r="H3" t="str">
            <v>HCL-RALLIES</v>
          </cell>
          <cell r="I3" t="str">
            <v>BDHC</v>
          </cell>
          <cell r="J3" t="str">
            <v>ARIHANT VAIKUNTH</v>
          </cell>
          <cell r="K3" t="str">
            <v>MITSUBA SICAL</v>
          </cell>
          <cell r="L3" t="str">
            <v>GRUNDFOS</v>
          </cell>
          <cell r="M3" t="str">
            <v>AMBATTUR CLOTHING LTD - MEPZ</v>
          </cell>
          <cell r="N3" t="str">
            <v>SRI KUMARAN TEXTILES</v>
          </cell>
          <cell r="O3" t="str">
            <v>TRUE VALUE HOMES</v>
          </cell>
          <cell r="P3" t="str">
            <v>MEDOPHARM PHARMACHEUTICALS P LTD</v>
          </cell>
          <cell r="Q3" t="str">
            <v>YUGA  HOMES - VENKATRATHNAM NAGAR PROJECT</v>
          </cell>
          <cell r="R3" t="str">
            <v>CHAITANYA NEST</v>
          </cell>
          <cell r="S3" t="str">
            <v>ARIHANT TECHNOPOLIES</v>
          </cell>
          <cell r="T3" t="str">
            <v>INTEGRA PONDY</v>
          </cell>
          <cell r="U3" t="str">
            <v>CROWN WORLD WIDE</v>
          </cell>
          <cell r="V3" t="str">
            <v>SVEC - TIRUPATHI</v>
          </cell>
          <cell r="W3" t="str">
            <v>COCO COLA BOTTLING (SOUTH)</v>
          </cell>
          <cell r="X3" t="str">
            <v>RR LEATHER PRODUCTS PVT LTD</v>
          </cell>
          <cell r="Y3" t="str">
            <v>DR MGR GENERAL HOSPITAL</v>
          </cell>
          <cell r="Z3" t="str">
            <v>BELECIA TOWERS</v>
          </cell>
          <cell r="AA3" t="str">
            <v>INDO AMERICAN SCHOOL,CHEYYAR</v>
          </cell>
          <cell r="AB3" t="str">
            <v>HCL AMBATTUR V</v>
          </cell>
          <cell r="AC3" t="str">
            <v>FICUS GROVE</v>
          </cell>
          <cell r="AD3" t="str">
            <v>TECHNIP INDIA LTD, KARAIKAL</v>
          </cell>
          <cell r="AE3" t="str">
            <v>OLYMPIA TECHNOLOGY PARK</v>
          </cell>
          <cell r="AF3" t="str">
            <v>MARG CONSTRUCTIONS</v>
          </cell>
          <cell r="AG3" t="str">
            <v>TVH AKHIRAA</v>
          </cell>
          <cell r="AH3" t="str">
            <v>GOVERNMENT HOSPITAL - NAGAI</v>
          </cell>
          <cell r="AI3" t="str">
            <v>ASHOK LEYLAND</v>
          </cell>
          <cell r="AJ3" t="str">
            <v>ACL E3 OFFICE BUILDING</v>
          </cell>
          <cell r="AK3" t="str">
            <v>LADIES HOSTEL, KALADY</v>
          </cell>
          <cell r="AL3" t="str">
            <v>KRISP IT PARK</v>
          </cell>
          <cell r="AM3" t="str">
            <v>CATHIDRAL SQUARE</v>
          </cell>
          <cell r="AN3" t="str">
            <v>SAK ABRASIVE LTD</v>
          </cell>
          <cell r="AO3" t="str">
            <v>BHARAT OVERSEAS BANK LTD</v>
          </cell>
          <cell r="AP3" t="str">
            <v>THE HINDU</v>
          </cell>
          <cell r="AQ3" t="str">
            <v>NEG MICON INDIA PVT LTD</v>
          </cell>
          <cell r="AR3" t="str">
            <v>REGENCY CLOTHING</v>
          </cell>
          <cell r="AS3" t="str">
            <v>HCL - VADAPALANI</v>
          </cell>
          <cell r="AT3" t="str">
            <v>REYNOLDS PENS INDIA PVT LTD</v>
          </cell>
          <cell r="AU3" t="str">
            <v>LOYAL TEXTILE MILLS LTD</v>
          </cell>
          <cell r="AV3" t="str">
            <v>MIPL - INFOSYS</v>
          </cell>
          <cell r="AW3" t="str">
            <v xml:space="preserve">SAINT GOBAIN PVT LTD </v>
          </cell>
          <cell r="AX3" t="str">
            <v>ADDISON &amp; COMPANY LTD</v>
          </cell>
          <cell r="AY3" t="str">
            <v>JAYARAM HOTELS PVT LTD</v>
          </cell>
          <cell r="AZ3" t="str">
            <v>G.R. THANGAMALIGAI</v>
          </cell>
          <cell r="BA3" t="str">
            <v>CHINMAYA  INTERNATIONAL RESD.SCH.</v>
          </cell>
          <cell r="BB3" t="str">
            <v>ASHOK MATCHES &amp; TIMBERS PVT. LTD.</v>
          </cell>
          <cell r="BC3" t="str">
            <v>RMZ MILLENNIA REALTORS</v>
          </cell>
          <cell r="BD3" t="str">
            <v>SRI TRIPURASUNDRI HOTELS LTD</v>
          </cell>
          <cell r="BE3" t="str">
            <v>SRI KRISHNA ARTS &amp; SCIENCE COLLEGE</v>
          </cell>
          <cell r="BF3" t="str">
            <v>BEVERELY HOTEL</v>
          </cell>
          <cell r="BG3" t="str">
            <v>AMCO - PRESS &amp; PAINT SHOP</v>
          </cell>
          <cell r="BH3" t="str">
            <v>MAHINDRA WORLDCITY</v>
          </cell>
          <cell r="BI3" t="str">
            <v>MAHINDRA REALITY</v>
          </cell>
          <cell r="BJ3" t="str">
            <v>INDO TECH TRANSFORMERS LTD</v>
          </cell>
          <cell r="BK3" t="str">
            <v>AMCO - MOBIS</v>
          </cell>
          <cell r="BL3" t="str">
            <v>MEDOPHARM PHARMA - LIQUID BLOCK</v>
          </cell>
          <cell r="BM3" t="str">
            <v>RAMANATHAN OFFICE BUILDING</v>
          </cell>
          <cell r="BN3" t="str">
            <v>STPI THARAMANI</v>
          </cell>
          <cell r="BO3" t="str">
            <v>MAHINDRA GESCO ( APARTMENTS )</v>
          </cell>
          <cell r="BP3" t="str">
            <v>VANMALLEE EXPANTION</v>
          </cell>
          <cell r="BQ3" t="str">
            <v>YUGA MITHILA</v>
          </cell>
          <cell r="BR3" t="str">
            <v>HCL VII</v>
          </cell>
          <cell r="BS3" t="str">
            <v>ROYAL MULTIPLEX</v>
          </cell>
          <cell r="BT3" t="str">
            <v>ASCENDAS IT PARK - PH II</v>
          </cell>
          <cell r="BU3" t="str">
            <v>SVEC - CHANDAMAMA TOWERS</v>
          </cell>
          <cell r="BV3" t="str">
            <v>SVEC - NURSING BUILDING</v>
          </cell>
          <cell r="BW3" t="str">
            <v>MENAKUR INFRASTRUCTURE</v>
          </cell>
          <cell r="BX3" t="str">
            <v>MIPL - INFOSYS</v>
          </cell>
          <cell r="BY3" t="str">
            <v>LEMON TREE HOTEL</v>
          </cell>
          <cell r="BZ3" t="str">
            <v>AIR TEL</v>
          </cell>
          <cell r="CA3" t="str">
            <v>INDUSND BANK</v>
          </cell>
          <cell r="CB3" t="str">
            <v>GRT THANGAMALIGAI BURKIT ROAD</v>
          </cell>
          <cell r="CC3" t="str">
            <v>TAFE</v>
          </cell>
          <cell r="CD3" t="str">
            <v>SHINHAN PLASTO I PVT LTD</v>
          </cell>
          <cell r="CE3" t="str">
            <v>MIPL - ASCENDAS</v>
          </cell>
          <cell r="CF3" t="str">
            <v>BANNARI AMMAN SUGARS LTD</v>
          </cell>
          <cell r="CG3" t="str">
            <v>SAMSON LIGHTINGS</v>
          </cell>
          <cell r="CH3" t="str">
            <v>ROBIN ESTATES</v>
          </cell>
          <cell r="CI3" t="str">
            <v>ARIHANT FOUNDATIONS PVT LTD</v>
          </cell>
          <cell r="CJ3" t="str">
            <v>PONDY COLLEDGE</v>
          </cell>
          <cell r="CK3" t="str">
            <v>PONDICHERRY MEDICAL COLLEGE - HOSTEL BLOCK</v>
          </cell>
          <cell r="CL3" t="str">
            <v>FERDOUS HOTEL</v>
          </cell>
          <cell r="CM3" t="str">
            <v>INDO TECH TRANSFORMERS LTD</v>
          </cell>
          <cell r="CN3" t="str">
            <v>BUNDI I PVT LTD</v>
          </cell>
          <cell r="CO3" t="str">
            <v>CAPRO ENGINEERING INDIA PVT LTD</v>
          </cell>
          <cell r="CP3" t="str">
            <v>HEXAWARE TECHNOLOGIES</v>
          </cell>
          <cell r="CQ3" t="str">
            <v>GROUPO ANTOLIN</v>
          </cell>
          <cell r="CR3" t="str">
            <v>RENU RAO</v>
          </cell>
          <cell r="CS3" t="str">
            <v>MRF-Delhi</v>
          </cell>
          <cell r="CT3" t="str">
            <v>A P   PAVILION</v>
          </cell>
          <cell r="CU3" t="str">
            <v>TRICOLITE</v>
          </cell>
          <cell r="CV3" t="str">
            <v>MICO-JAIPUR</v>
          </cell>
          <cell r="CW3" t="str">
            <v>INTERNATIONAL TOBACCO</v>
          </cell>
          <cell r="CX3" t="str">
            <v>INFOSYS - CHANDIGARH</v>
          </cell>
          <cell r="CY3" t="str">
            <v>MICO - JAIPUR PHASE 3</v>
          </cell>
          <cell r="CZ3" t="str">
            <v>HCL TECHNOLOGIES, MOIDA, U.P</v>
          </cell>
          <cell r="DA3" t="str">
            <v>BELLA VISTA - PANCHKULA</v>
          </cell>
          <cell r="DB3" t="str">
            <v>R &amp; R TECH MACH LTD., NOIDA</v>
          </cell>
          <cell r="DC3" t="str">
            <v>HCL TECHNOLOGIES - II, MOIDA, U.P</v>
          </cell>
          <cell r="DD3" t="str">
            <v>DSM ANTI INFECTIVES INDIA LTD</v>
          </cell>
          <cell r="DE3" t="str">
            <v>EVEREADY INDUSTRIES INDIA LTD</v>
          </cell>
          <cell r="DF3" t="str">
            <v>SRF</v>
          </cell>
          <cell r="DG3" t="str">
            <v>TAJ</v>
          </cell>
          <cell r="DH3" t="str">
            <v>INFOSYS - CHANDIGARH</v>
          </cell>
          <cell r="DI3" t="str">
            <v>RANE</v>
          </cell>
          <cell r="DK3" t="str">
            <v>GARUDA PHASE  II</v>
          </cell>
          <cell r="DL3" t="str">
            <v>MSPL</v>
          </cell>
          <cell r="DM3" t="str">
            <v>VVIP -SRINGERI</v>
          </cell>
          <cell r="DN3" t="str">
            <v>RED WOOD</v>
          </cell>
          <cell r="DO3" t="str">
            <v>TCG</v>
          </cell>
          <cell r="DP3" t="str">
            <v>TEXAS INSTRUMENTS</v>
          </cell>
          <cell r="DQ3" t="str">
            <v>MIND TREE</v>
          </cell>
          <cell r="DR3" t="str">
            <v>INFOSYS BANGALORE</v>
          </cell>
          <cell r="DS3" t="str">
            <v>DENTAL</v>
          </cell>
          <cell r="DT3" t="str">
            <v>MICO</v>
          </cell>
          <cell r="DU3" t="str">
            <v>FAIRMOUNT HOTELS</v>
          </cell>
          <cell r="DV3" t="str">
            <v>INFOSYS -MULTI LEVEL CAR PARKING</v>
          </cell>
          <cell r="DW3" t="str">
            <v>TIFFANY</v>
          </cell>
          <cell r="DX3" t="str">
            <v>MAGADI MARRIAGE HALL</v>
          </cell>
          <cell r="DY3" t="str">
            <v>PASADINA</v>
          </cell>
          <cell r="DZ3" t="str">
            <v>INNOVATION CENTER MANIPAL</v>
          </cell>
          <cell r="EA3" t="str">
            <v>FOOD COURT MANIPAL</v>
          </cell>
          <cell r="EB3" t="str">
            <v>VICTORIA HOSIPTAL -INFOSYS FOUNDATION</v>
          </cell>
          <cell r="EC3" t="str">
            <v>INMAR HOTELS</v>
          </cell>
          <cell r="ED3" t="str">
            <v>INFOSYS - SDP</v>
          </cell>
          <cell r="EE3" t="str">
            <v>SATKO PALM TREE APARTMENTS</v>
          </cell>
          <cell r="EF3" t="str">
            <v>BHART FRITZ WERNER FOUNDRY</v>
          </cell>
          <cell r="EG3" t="str">
            <v>SIGMA ALDIRCH LABOURATORIES</v>
          </cell>
          <cell r="EH3" t="str">
            <v>KSHEMA  MPHASIS</v>
          </cell>
          <cell r="EI3" t="str">
            <v>TECHNICAL TRAINING INSTITUTE, MES</v>
          </cell>
          <cell r="EJ3" t="str">
            <v>ABB LIMITED</v>
          </cell>
          <cell r="EK3" t="str">
            <v>MIND TREE- PHASE II</v>
          </cell>
          <cell r="EL3" t="str">
            <v>ASTRA ZENECA - PHASE II</v>
          </cell>
          <cell r="EM3" t="str">
            <v>KEMWELL</v>
          </cell>
          <cell r="EN3" t="str">
            <v>RITTAL BIR</v>
          </cell>
          <cell r="EO3" t="str">
            <v>HINDUSTAN LEVER LTD</v>
          </cell>
          <cell r="EP3" t="str">
            <v>LEITZ</v>
          </cell>
          <cell r="EQ3" t="str">
            <v>KIRLOSKAR TOYODS TEXTILES MACHINERY P LTD</v>
          </cell>
          <cell r="ER3" t="str">
            <v>MANN &amp; HUMMEL</v>
          </cell>
          <cell r="ES3" t="str">
            <v>ASHOK LEYLAND</v>
          </cell>
          <cell r="ET3" t="str">
            <v>Vakil Housing Development Corporation</v>
          </cell>
          <cell r="EU3" t="str">
            <v>HAL - Hanger</v>
          </cell>
          <cell r="EV3" t="str">
            <v>Cosmopolitan Club, Phase - II</v>
          </cell>
          <cell r="EW3" t="str">
            <v>Humen Centrifugal</v>
          </cell>
          <cell r="EX3" t="str">
            <v>KERN &amp; LEBERS - Spring</v>
          </cell>
          <cell r="EY3" t="str">
            <v>ITC BISCUIT MANUFACTURING FACTORY</v>
          </cell>
          <cell r="EZ3" t="str">
            <v>HOSPITAL BUILDING INFOSYS FOUNDAATION</v>
          </cell>
          <cell r="FA3" t="str">
            <v>INFOSYS TECHNOLOGY LIMITED</v>
          </cell>
          <cell r="FB3" t="str">
            <v>HCL TECHNOLOGY</v>
          </cell>
          <cell r="FC3" t="str">
            <v>ASHOK LEYLAND - CANTEEN ADDITION/ALTERATION</v>
          </cell>
          <cell r="FD3" t="str">
            <v>DSN PEDESTAL- ECIL</v>
          </cell>
          <cell r="FE3" t="str">
            <v>SHANKARA MUTT</v>
          </cell>
          <cell r="FF3" t="str">
            <v>INFOSYS - MYSORE</v>
          </cell>
          <cell r="FG3" t="str">
            <v>TEXAS,GLOBAL VILLAGE</v>
          </cell>
          <cell r="FH3" t="str">
            <v>MICO STP,BANGALORE</v>
          </cell>
          <cell r="FI3" t="str">
            <v>TNPL</v>
          </cell>
          <cell r="FJ3" t="str">
            <v>TRICHY AIRPORT OF INDIA</v>
          </cell>
          <cell r="FK3" t="str">
            <v xml:space="preserve">SUPRABHA HOTEL   WARANGAL </v>
          </cell>
          <cell r="FL3" t="str">
            <v>CII - GODREJ  -  GBC</v>
          </cell>
          <cell r="FM3" t="str">
            <v>INFOSYS -KONARK</v>
          </cell>
          <cell r="FN3" t="str">
            <v>GMR -RAJAM</v>
          </cell>
          <cell r="FO3" t="str">
            <v>AIRPORT</v>
          </cell>
          <cell r="FP3" t="str">
            <v>INSTITUE OF LIFE SCIENCE</v>
          </cell>
          <cell r="FQ3" t="str">
            <v>DANMED</v>
          </cell>
          <cell r="FR3" t="str">
            <v>SKOL BEREWERY LTD</v>
          </cell>
          <cell r="FS3" t="str">
            <v>HUNTER ROAD VAMSEE ESTATE</v>
          </cell>
          <cell r="FT3" t="str">
            <v>DR.REDDYS LAB</v>
          </cell>
          <cell r="FU3" t="str">
            <v>SHANTHA BIO-TECH PHASE 2</v>
          </cell>
          <cell r="FV3" t="str">
            <v>ICICI KNOWLEDGE PARK</v>
          </cell>
          <cell r="FW3" t="str">
            <v>RAHEJA IT PARK  PHASE II</v>
          </cell>
          <cell r="FX3" t="str">
            <v>L V PRASAD EYE INSTITUETE</v>
          </cell>
          <cell r="FY3" t="str">
            <v>INFOSYS - FOOD COURT</v>
          </cell>
          <cell r="FZ3" t="str">
            <v>NUZIVEEDU SEEDS LIMITED</v>
          </cell>
          <cell r="GA3" t="str">
            <v>SOFTSOL INDIA LTD</v>
          </cell>
          <cell r="GB3" t="str">
            <v>TAJ GVK HOTELS LTD</v>
          </cell>
          <cell r="GC3" t="str">
            <v>SREENIDHI INTERNATIONAL SCHOOL</v>
          </cell>
          <cell r="GD3" t="str">
            <v>INFOSYS - CCC</v>
          </cell>
          <cell r="GE3" t="str">
            <v>DR.REDDYS LAB - BACHUPALLY</v>
          </cell>
          <cell r="GF3" t="str">
            <v>ISRO - SRIHARIKOTTA</v>
          </cell>
          <cell r="GG3" t="str">
            <v>SRI SARVARAYA SUGARS - CHELLUR</v>
          </cell>
          <cell r="GH3" t="str">
            <v>FEC - VIJAYAWADA</v>
          </cell>
          <cell r="GI3" t="str">
            <v>DRL - IPDO</v>
          </cell>
          <cell r="GJ3" t="str">
            <v>MALLADI AGRO INDUSTRIES</v>
          </cell>
          <cell r="GK3" t="str">
            <v>EFFEM INDIA</v>
          </cell>
          <cell r="GL3" t="str">
            <v>ITC - BHADRACHALAM</v>
          </cell>
          <cell r="GM3" t="str">
            <v>INFOSYS - HOSTEL BLOCK</v>
          </cell>
          <cell r="GN3" t="str">
            <v>ALBANY MOLECULAR</v>
          </cell>
          <cell r="GO3" t="str">
            <v>VIJAI ELECTRICALS</v>
          </cell>
          <cell r="GP3" t="str">
            <v>SANKYA TECHNOLOGIES</v>
          </cell>
          <cell r="GQ3" t="str">
            <v>KHIVIRAJ IT PARK</v>
          </cell>
          <cell r="GR3" t="str">
            <v>JEYABHARI IT PARK</v>
          </cell>
          <cell r="GS3" t="str">
            <v>JEYPORE SUGARS</v>
          </cell>
        </row>
        <row r="4">
          <cell r="C4">
            <v>784.5</v>
          </cell>
          <cell r="D4">
            <v>1911.39</v>
          </cell>
          <cell r="E4">
            <v>220</v>
          </cell>
          <cell r="F4">
            <v>391.86</v>
          </cell>
          <cell r="G4">
            <v>709</v>
          </cell>
          <cell r="H4">
            <v>669.74</v>
          </cell>
          <cell r="I4">
            <v>2203.52</v>
          </cell>
          <cell r="J4">
            <v>1401.64</v>
          </cell>
          <cell r="K4">
            <v>666.45</v>
          </cell>
          <cell r="L4">
            <v>543.36</v>
          </cell>
          <cell r="M4">
            <v>698.02</v>
          </cell>
          <cell r="N4">
            <v>15.06</v>
          </cell>
          <cell r="O4">
            <v>1618.4</v>
          </cell>
          <cell r="P4">
            <v>279.63</v>
          </cell>
          <cell r="Q4">
            <v>123.54</v>
          </cell>
          <cell r="R4">
            <v>986.41</v>
          </cell>
          <cell r="S4">
            <v>427.71</v>
          </cell>
          <cell r="T4">
            <v>373</v>
          </cell>
          <cell r="U4">
            <v>234.32</v>
          </cell>
          <cell r="V4">
            <v>457.5</v>
          </cell>
          <cell r="W4">
            <v>793.7</v>
          </cell>
          <cell r="X4">
            <v>107.25</v>
          </cell>
          <cell r="Y4">
            <v>469.58</v>
          </cell>
          <cell r="Z4">
            <v>870.54</v>
          </cell>
          <cell r="AA4">
            <v>123.65</v>
          </cell>
          <cell r="AB4">
            <v>379.78</v>
          </cell>
          <cell r="AC4">
            <v>364.94</v>
          </cell>
          <cell r="AD4">
            <v>322.20999999999998</v>
          </cell>
          <cell r="AE4">
            <v>2797.16</v>
          </cell>
          <cell r="AF4">
            <v>266</v>
          </cell>
          <cell r="AG4">
            <v>91.83</v>
          </cell>
          <cell r="AH4">
            <v>313.43</v>
          </cell>
          <cell r="AI4">
            <v>828.79</v>
          </cell>
          <cell r="AJ4">
            <v>260.2</v>
          </cell>
          <cell r="AK4">
            <v>334.59</v>
          </cell>
          <cell r="AL4">
            <v>709</v>
          </cell>
          <cell r="AM4">
            <v>393.73</v>
          </cell>
          <cell r="AN4">
            <v>98.1</v>
          </cell>
          <cell r="AO4">
            <v>585.39</v>
          </cell>
          <cell r="AP4">
            <v>995</v>
          </cell>
          <cell r="AQ4">
            <v>312.54000000000002</v>
          </cell>
          <cell r="AR4">
            <v>487</v>
          </cell>
          <cell r="AS4">
            <v>3.41</v>
          </cell>
          <cell r="AT4">
            <v>108.23</v>
          </cell>
          <cell r="AU4">
            <v>111.58</v>
          </cell>
          <cell r="AV4">
            <v>580.39</v>
          </cell>
          <cell r="AW4">
            <v>336.91</v>
          </cell>
          <cell r="AX4">
            <v>872.05</v>
          </cell>
          <cell r="AY4">
            <v>305.22000000000003</v>
          </cell>
          <cell r="AZ4">
            <v>409.39</v>
          </cell>
          <cell r="BA4">
            <v>550.20000000000005</v>
          </cell>
          <cell r="BB4">
            <v>1247</v>
          </cell>
          <cell r="BC4">
            <v>11850</v>
          </cell>
          <cell r="BD4">
            <v>799</v>
          </cell>
          <cell r="BE4">
            <v>2855.38</v>
          </cell>
          <cell r="BF4">
            <v>20.81</v>
          </cell>
          <cell r="BG4">
            <v>651.54999999999995</v>
          </cell>
          <cell r="BH4">
            <v>413.96</v>
          </cell>
          <cell r="BI4">
            <v>967.83</v>
          </cell>
          <cell r="BJ4">
            <v>177</v>
          </cell>
          <cell r="BK4">
            <v>1617.17</v>
          </cell>
          <cell r="BL4">
            <v>6.56</v>
          </cell>
          <cell r="BM4">
            <v>431.99</v>
          </cell>
          <cell r="BN4">
            <v>1648.69</v>
          </cell>
          <cell r="BO4">
            <v>766.75</v>
          </cell>
          <cell r="BP4">
            <v>172.47</v>
          </cell>
          <cell r="BQ4">
            <v>316.33999999999997</v>
          </cell>
          <cell r="BR4">
            <v>1088.01</v>
          </cell>
          <cell r="BS4">
            <v>569.05999999999995</v>
          </cell>
          <cell r="BT4">
            <v>10600</v>
          </cell>
          <cell r="BU4">
            <v>183</v>
          </cell>
          <cell r="BV4">
            <v>194.47</v>
          </cell>
          <cell r="BW4">
            <v>2205</v>
          </cell>
          <cell r="BX4">
            <v>521.19000000000005</v>
          </cell>
          <cell r="BY4">
            <v>485</v>
          </cell>
          <cell r="BZ4">
            <v>1630</v>
          </cell>
          <cell r="CA4">
            <v>561</v>
          </cell>
          <cell r="CB4">
            <v>116.78</v>
          </cell>
          <cell r="CC4">
            <v>471.01</v>
          </cell>
          <cell r="CD4">
            <v>1731</v>
          </cell>
          <cell r="CE4">
            <v>2995</v>
          </cell>
          <cell r="CF4">
            <v>243.9</v>
          </cell>
          <cell r="CG4">
            <v>0</v>
          </cell>
          <cell r="CH4">
            <v>526</v>
          </cell>
          <cell r="CI4">
            <v>2338.94</v>
          </cell>
          <cell r="CJ4">
            <v>0</v>
          </cell>
          <cell r="CK4">
            <v>0</v>
          </cell>
          <cell r="CL4">
            <v>0</v>
          </cell>
          <cell r="CM4">
            <v>64.959999999999994</v>
          </cell>
          <cell r="CN4">
            <v>565.85</v>
          </cell>
          <cell r="CO4">
            <v>0</v>
          </cell>
          <cell r="CP4">
            <v>0</v>
          </cell>
          <cell r="CQ4">
            <v>0</v>
          </cell>
          <cell r="CR4">
            <v>16.8</v>
          </cell>
          <cell r="CS4">
            <v>231.9</v>
          </cell>
          <cell r="CT4">
            <v>492</v>
          </cell>
          <cell r="CU4">
            <v>288.5</v>
          </cell>
          <cell r="CV4">
            <v>90.79</v>
          </cell>
          <cell r="CW4">
            <v>961.89</v>
          </cell>
          <cell r="CX4">
            <v>2300</v>
          </cell>
          <cell r="CY4">
            <v>210.09</v>
          </cell>
          <cell r="CZ4">
            <v>46</v>
          </cell>
          <cell r="DA4">
            <v>840</v>
          </cell>
          <cell r="DB4">
            <v>710</v>
          </cell>
          <cell r="DC4">
            <v>1963</v>
          </cell>
          <cell r="DD4">
            <v>736</v>
          </cell>
          <cell r="DE4">
            <v>1172.23</v>
          </cell>
          <cell r="DF4">
            <v>500</v>
          </cell>
          <cell r="DG4">
            <v>300</v>
          </cell>
          <cell r="DH4">
            <v>750</v>
          </cell>
          <cell r="DI4">
            <v>200</v>
          </cell>
          <cell r="DJ4">
            <v>0.84</v>
          </cell>
          <cell r="DK4">
            <v>1171.0899999999999</v>
          </cell>
          <cell r="DL4">
            <v>155.07</v>
          </cell>
          <cell r="DM4">
            <v>59.39</v>
          </cell>
          <cell r="DN4">
            <v>4.12</v>
          </cell>
          <cell r="DO4">
            <v>264.69</v>
          </cell>
          <cell r="DP4">
            <v>402.07</v>
          </cell>
          <cell r="DQ4">
            <v>652.26</v>
          </cell>
          <cell r="DR4">
            <v>913.1</v>
          </cell>
          <cell r="DS4">
            <v>601.35</v>
          </cell>
          <cell r="DT4">
            <v>1509.17</v>
          </cell>
          <cell r="DU4">
            <v>263.45</v>
          </cell>
          <cell r="DV4">
            <v>708.94</v>
          </cell>
          <cell r="DW4">
            <v>421.26</v>
          </cell>
          <cell r="DX4">
            <v>208.48</v>
          </cell>
          <cell r="DY4">
            <v>143.25</v>
          </cell>
          <cell r="DZ4">
            <v>1326.66</v>
          </cell>
          <cell r="EA4">
            <v>361.42</v>
          </cell>
          <cell r="EB4">
            <v>233.19</v>
          </cell>
          <cell r="EC4">
            <v>236.99</v>
          </cell>
          <cell r="ED4">
            <v>782.28</v>
          </cell>
          <cell r="EE4">
            <v>634.15</v>
          </cell>
          <cell r="EF4">
            <v>326.98</v>
          </cell>
          <cell r="EG4">
            <v>780.35</v>
          </cell>
          <cell r="EH4">
            <v>246.75</v>
          </cell>
          <cell r="EI4">
            <v>285.14</v>
          </cell>
          <cell r="EJ4">
            <v>1384.39</v>
          </cell>
          <cell r="EK4">
            <v>564.52</v>
          </cell>
          <cell r="EL4">
            <v>537.25</v>
          </cell>
          <cell r="EM4">
            <v>594.03</v>
          </cell>
          <cell r="EN4">
            <v>503.16</v>
          </cell>
          <cell r="EO4">
            <v>938.73</v>
          </cell>
          <cell r="EP4">
            <v>405.66</v>
          </cell>
          <cell r="EQ4">
            <v>54.81</v>
          </cell>
          <cell r="ER4">
            <v>970.52</v>
          </cell>
          <cell r="ES4">
            <v>140.13</v>
          </cell>
          <cell r="ET4">
            <v>697.58</v>
          </cell>
          <cell r="EU4">
            <v>279.76</v>
          </cell>
          <cell r="EV4">
            <v>249.2</v>
          </cell>
          <cell r="EW4">
            <v>280.73</v>
          </cell>
          <cell r="EX4">
            <v>882.28</v>
          </cell>
          <cell r="EY4">
            <v>2410.44</v>
          </cell>
          <cell r="EZ4">
            <v>500</v>
          </cell>
          <cell r="FA4">
            <v>0</v>
          </cell>
          <cell r="FB4">
            <v>150</v>
          </cell>
          <cell r="FC4">
            <v>216</v>
          </cell>
          <cell r="FD4">
            <v>171.33</v>
          </cell>
          <cell r="FE4">
            <v>180</v>
          </cell>
          <cell r="FF4">
            <v>6500</v>
          </cell>
          <cell r="FG4">
            <v>225</v>
          </cell>
          <cell r="FH4">
            <v>42</v>
          </cell>
          <cell r="FI4">
            <v>926.5</v>
          </cell>
          <cell r="FJ4">
            <v>4137.05</v>
          </cell>
          <cell r="FK4">
            <v>204.94</v>
          </cell>
          <cell r="FL4">
            <v>356.91</v>
          </cell>
          <cell r="FM4">
            <v>1484.99</v>
          </cell>
          <cell r="FN4">
            <v>265.95999999999998</v>
          </cell>
          <cell r="FO4">
            <v>686.94</v>
          </cell>
          <cell r="FP4">
            <v>548.48</v>
          </cell>
          <cell r="FQ4">
            <v>198.88</v>
          </cell>
          <cell r="FR4">
            <v>635.54</v>
          </cell>
          <cell r="FS4">
            <v>5.52</v>
          </cell>
          <cell r="FT4">
            <v>163.37</v>
          </cell>
          <cell r="FU4">
            <v>615</v>
          </cell>
          <cell r="FV4">
            <v>295.82</v>
          </cell>
          <cell r="FW4">
            <v>738.02</v>
          </cell>
          <cell r="FX4">
            <v>308.82</v>
          </cell>
          <cell r="FY4">
            <v>110.93</v>
          </cell>
          <cell r="FZ4">
            <v>636.64</v>
          </cell>
          <cell r="GA4">
            <v>536</v>
          </cell>
          <cell r="GB4">
            <v>43.1</v>
          </cell>
          <cell r="GC4">
            <v>732</v>
          </cell>
          <cell r="GD4">
            <v>425</v>
          </cell>
          <cell r="GE4">
            <v>514</v>
          </cell>
          <cell r="GF4">
            <v>1143.1500000000001</v>
          </cell>
          <cell r="GG4">
            <v>30.15</v>
          </cell>
          <cell r="GH4">
            <v>565</v>
          </cell>
          <cell r="GI4">
            <v>1291.83</v>
          </cell>
          <cell r="GJ4">
            <v>41.44</v>
          </cell>
          <cell r="GK4">
            <v>363</v>
          </cell>
          <cell r="GL4">
            <v>1241</v>
          </cell>
          <cell r="GM4">
            <v>35</v>
          </cell>
          <cell r="GN4">
            <v>783</v>
          </cell>
          <cell r="GO4">
            <v>329</v>
          </cell>
          <cell r="GP4">
            <v>91.2</v>
          </cell>
          <cell r="GQ4">
            <v>430</v>
          </cell>
          <cell r="GR4">
            <v>2293</v>
          </cell>
          <cell r="GS4">
            <v>2583.1999999999998</v>
          </cell>
        </row>
        <row r="5">
          <cell r="C5">
            <v>784.01</v>
          </cell>
          <cell r="D5">
            <v>1893.48</v>
          </cell>
          <cell r="E5">
            <v>205.86</v>
          </cell>
          <cell r="F5">
            <v>391.51</v>
          </cell>
          <cell r="G5">
            <v>708.55</v>
          </cell>
          <cell r="H5">
            <v>668.96</v>
          </cell>
          <cell r="I5">
            <v>2202.67</v>
          </cell>
          <cell r="J5">
            <v>1269.29</v>
          </cell>
          <cell r="K5">
            <v>666.45</v>
          </cell>
          <cell r="L5">
            <v>543.36</v>
          </cell>
          <cell r="M5">
            <v>697.34</v>
          </cell>
          <cell r="N5">
            <v>15.06</v>
          </cell>
          <cell r="O5">
            <v>1618.39</v>
          </cell>
          <cell r="P5">
            <v>269.02</v>
          </cell>
          <cell r="Q5">
            <v>123.09</v>
          </cell>
          <cell r="R5">
            <v>941.73</v>
          </cell>
          <cell r="S5">
            <v>290.70999999999998</v>
          </cell>
          <cell r="T5">
            <v>373</v>
          </cell>
          <cell r="U5">
            <v>233.32</v>
          </cell>
          <cell r="V5">
            <v>457.45</v>
          </cell>
          <cell r="W5">
            <v>789.89</v>
          </cell>
          <cell r="X5">
            <v>104.11</v>
          </cell>
          <cell r="Y5">
            <v>342.98</v>
          </cell>
          <cell r="Z5">
            <v>840.13</v>
          </cell>
          <cell r="AA5">
            <v>123.65</v>
          </cell>
          <cell r="AB5">
            <v>377.01</v>
          </cell>
          <cell r="AC5">
            <v>355.8</v>
          </cell>
          <cell r="AD5">
            <v>322.22000000000003</v>
          </cell>
          <cell r="AE5">
            <v>2797.16</v>
          </cell>
          <cell r="AF5">
            <v>273.23</v>
          </cell>
          <cell r="AG5">
            <v>91.83</v>
          </cell>
          <cell r="AH5">
            <v>278.97000000000003</v>
          </cell>
          <cell r="AI5">
            <v>763.1</v>
          </cell>
          <cell r="AJ5">
            <v>260.18</v>
          </cell>
          <cell r="AK5">
            <v>334.59</v>
          </cell>
          <cell r="AL5">
            <v>652.21</v>
          </cell>
          <cell r="AM5">
            <v>384.81</v>
          </cell>
          <cell r="AN5">
            <v>67.540000000000006</v>
          </cell>
          <cell r="AO5">
            <v>412.09</v>
          </cell>
          <cell r="AP5">
            <v>847.74</v>
          </cell>
          <cell r="AQ5">
            <v>307.72000000000003</v>
          </cell>
          <cell r="AR5">
            <v>486.88</v>
          </cell>
          <cell r="AS5">
            <v>3.4</v>
          </cell>
          <cell r="AT5">
            <v>108.23</v>
          </cell>
          <cell r="AU5">
            <v>94.57</v>
          </cell>
          <cell r="AV5">
            <v>492.67</v>
          </cell>
          <cell r="AW5">
            <v>336.9</v>
          </cell>
          <cell r="AX5">
            <v>861.62</v>
          </cell>
          <cell r="AY5">
            <v>274.97000000000003</v>
          </cell>
          <cell r="AZ5">
            <v>407.47</v>
          </cell>
          <cell r="BA5">
            <v>550.11</v>
          </cell>
          <cell r="BB5">
            <v>802.79</v>
          </cell>
          <cell r="BC5">
            <v>629.49</v>
          </cell>
          <cell r="BD5">
            <v>618.33000000000004</v>
          </cell>
          <cell r="BE5">
            <v>916.82</v>
          </cell>
          <cell r="BF5">
            <v>20.37</v>
          </cell>
          <cell r="BG5">
            <v>651.53</v>
          </cell>
          <cell r="BH5">
            <v>131.44</v>
          </cell>
          <cell r="BI5">
            <v>482.46</v>
          </cell>
          <cell r="BJ5">
            <v>164.46</v>
          </cell>
          <cell r="BK5">
            <v>1446.46</v>
          </cell>
          <cell r="BL5">
            <v>6.56</v>
          </cell>
          <cell r="BM5">
            <v>221.1</v>
          </cell>
          <cell r="BN5">
            <v>346.07</v>
          </cell>
          <cell r="BO5">
            <v>259.27</v>
          </cell>
          <cell r="BP5">
            <v>172.47</v>
          </cell>
          <cell r="BQ5">
            <v>123.45</v>
          </cell>
          <cell r="BR5">
            <v>81.819999999999993</v>
          </cell>
          <cell r="BS5">
            <v>255.22</v>
          </cell>
          <cell r="BT5">
            <v>1175.02</v>
          </cell>
          <cell r="BU5">
            <v>45.1</v>
          </cell>
          <cell r="BV5">
            <v>87.09</v>
          </cell>
          <cell r="BW5">
            <v>309.22000000000003</v>
          </cell>
          <cell r="BX5">
            <v>214.57</v>
          </cell>
          <cell r="BY5">
            <v>51.96</v>
          </cell>
          <cell r="BZ5">
            <v>298.32</v>
          </cell>
          <cell r="CA5">
            <v>183.85</v>
          </cell>
          <cell r="CB5">
            <v>6</v>
          </cell>
          <cell r="CC5">
            <v>129.62</v>
          </cell>
          <cell r="CD5">
            <v>289.41000000000003</v>
          </cell>
          <cell r="CE5">
            <v>247.87</v>
          </cell>
          <cell r="CF5">
            <v>8.58</v>
          </cell>
          <cell r="CG5">
            <v>0</v>
          </cell>
          <cell r="CH5">
            <v>16.82</v>
          </cell>
          <cell r="CI5">
            <v>135.88</v>
          </cell>
          <cell r="CJ5">
            <v>0</v>
          </cell>
          <cell r="CK5">
            <v>0</v>
          </cell>
          <cell r="CL5">
            <v>0</v>
          </cell>
          <cell r="CM5">
            <v>32.07</v>
          </cell>
          <cell r="CN5">
            <v>37.14</v>
          </cell>
          <cell r="CO5">
            <v>0</v>
          </cell>
          <cell r="CP5">
            <v>0</v>
          </cell>
          <cell r="CQ5">
            <v>0</v>
          </cell>
          <cell r="CR5">
            <v>16.8</v>
          </cell>
          <cell r="CS5">
            <v>229.12</v>
          </cell>
          <cell r="CT5">
            <v>480.27</v>
          </cell>
          <cell r="CU5">
            <v>288.39999999999998</v>
          </cell>
          <cell r="CV5">
            <v>90.79</v>
          </cell>
          <cell r="CW5">
            <v>961.89</v>
          </cell>
          <cell r="CX5">
            <v>2276.75</v>
          </cell>
          <cell r="CY5">
            <v>210.09</v>
          </cell>
          <cell r="CZ5">
            <v>45.61</v>
          </cell>
          <cell r="DA5">
            <v>828.01</v>
          </cell>
          <cell r="DB5">
            <v>499.29</v>
          </cell>
          <cell r="DC5">
            <v>1119.19</v>
          </cell>
          <cell r="DD5">
            <v>735.6</v>
          </cell>
          <cell r="DE5">
            <v>736.03</v>
          </cell>
          <cell r="DF5">
            <v>252.22</v>
          </cell>
          <cell r="DG5">
            <v>48.97</v>
          </cell>
          <cell r="DH5">
            <v>0</v>
          </cell>
          <cell r="DI5">
            <v>8.8699999999999992</v>
          </cell>
          <cell r="DJ5">
            <v>0.84</v>
          </cell>
          <cell r="DK5">
            <v>1171.0899999999999</v>
          </cell>
          <cell r="DL5">
            <v>155.07</v>
          </cell>
          <cell r="DM5">
            <v>59.39</v>
          </cell>
          <cell r="DN5">
            <v>4.12</v>
          </cell>
          <cell r="DO5">
            <v>264.69</v>
          </cell>
          <cell r="DP5">
            <v>394.5</v>
          </cell>
          <cell r="DQ5">
            <v>652.26</v>
          </cell>
          <cell r="DR5">
            <v>913.1</v>
          </cell>
          <cell r="DS5">
            <v>601.35</v>
          </cell>
          <cell r="DT5">
            <v>1509.02</v>
          </cell>
          <cell r="DU5">
            <v>261.33999999999997</v>
          </cell>
          <cell r="DV5">
            <v>708.94</v>
          </cell>
          <cell r="DW5">
            <v>421.26</v>
          </cell>
          <cell r="DX5">
            <v>207.12</v>
          </cell>
          <cell r="DY5">
            <v>143.25</v>
          </cell>
          <cell r="DZ5">
            <v>1326.66</v>
          </cell>
          <cell r="EA5">
            <v>361.42</v>
          </cell>
          <cell r="EB5">
            <v>233.19</v>
          </cell>
          <cell r="EC5">
            <v>236.99</v>
          </cell>
          <cell r="ED5">
            <v>772.27</v>
          </cell>
          <cell r="EE5">
            <v>634.15</v>
          </cell>
          <cell r="EF5">
            <v>326.98</v>
          </cell>
          <cell r="EG5">
            <v>780.35</v>
          </cell>
          <cell r="EH5">
            <v>246.75</v>
          </cell>
          <cell r="EI5">
            <v>201.34</v>
          </cell>
          <cell r="EJ5">
            <v>1336.43</v>
          </cell>
          <cell r="EK5">
            <v>529.72</v>
          </cell>
          <cell r="EL5">
            <v>477.76</v>
          </cell>
          <cell r="EM5">
            <v>590.67999999999995</v>
          </cell>
          <cell r="EN5">
            <v>503.16</v>
          </cell>
          <cell r="EO5">
            <v>913.73</v>
          </cell>
          <cell r="EP5">
            <v>405.66</v>
          </cell>
          <cell r="EQ5">
            <v>54.8</v>
          </cell>
          <cell r="ER5">
            <v>966.17</v>
          </cell>
          <cell r="ES5">
            <v>100.44</v>
          </cell>
          <cell r="ET5">
            <v>412.3</v>
          </cell>
          <cell r="EU5">
            <v>153.96</v>
          </cell>
          <cell r="EV5">
            <v>120.88</v>
          </cell>
          <cell r="EW5">
            <v>174.03</v>
          </cell>
          <cell r="EX5">
            <v>882.28</v>
          </cell>
          <cell r="EY5">
            <v>1965.25</v>
          </cell>
          <cell r="EZ5">
            <v>153.44999999999999</v>
          </cell>
          <cell r="FA5">
            <v>0</v>
          </cell>
          <cell r="FB5">
            <v>65.44</v>
          </cell>
          <cell r="FC5">
            <v>89.33</v>
          </cell>
          <cell r="FD5">
            <v>56.47</v>
          </cell>
          <cell r="FE5">
            <v>100.13</v>
          </cell>
          <cell r="FF5">
            <v>0</v>
          </cell>
          <cell r="FG5">
            <v>0</v>
          </cell>
          <cell r="FH5">
            <v>0</v>
          </cell>
          <cell r="FI5">
            <v>240.22</v>
          </cell>
          <cell r="FJ5">
            <v>58.86</v>
          </cell>
          <cell r="FK5">
            <v>204.94</v>
          </cell>
          <cell r="FL5">
            <v>355.5</v>
          </cell>
          <cell r="FM5">
            <v>1484.99</v>
          </cell>
          <cell r="FN5">
            <v>265.95999999999998</v>
          </cell>
          <cell r="FO5">
            <v>676.37</v>
          </cell>
          <cell r="FP5">
            <v>452.97</v>
          </cell>
          <cell r="FQ5">
            <v>198.88</v>
          </cell>
          <cell r="FR5">
            <v>635.54</v>
          </cell>
          <cell r="FS5">
            <v>5.52</v>
          </cell>
          <cell r="FT5">
            <v>163.37</v>
          </cell>
          <cell r="FU5">
            <v>632.99</v>
          </cell>
          <cell r="FV5">
            <v>295.82</v>
          </cell>
          <cell r="FW5">
            <v>738.02</v>
          </cell>
          <cell r="FX5">
            <v>308.82</v>
          </cell>
          <cell r="FY5">
            <v>91.52</v>
          </cell>
          <cell r="FZ5">
            <v>468.43</v>
          </cell>
          <cell r="GA5">
            <v>510.4</v>
          </cell>
          <cell r="GB5">
            <v>43.1</v>
          </cell>
          <cell r="GC5">
            <v>37.950000000000003</v>
          </cell>
          <cell r="GD5">
            <v>179.48</v>
          </cell>
          <cell r="GE5">
            <v>409.22</v>
          </cell>
          <cell r="GF5">
            <v>77.489999999999995</v>
          </cell>
          <cell r="GG5">
            <v>30.15</v>
          </cell>
          <cell r="GH5">
            <v>32.33</v>
          </cell>
          <cell r="GI5">
            <v>440.98</v>
          </cell>
          <cell r="GJ5">
            <v>0</v>
          </cell>
          <cell r="GK5">
            <v>60.8</v>
          </cell>
          <cell r="GL5">
            <v>0</v>
          </cell>
          <cell r="GM5">
            <v>0</v>
          </cell>
          <cell r="GN5">
            <v>124.75</v>
          </cell>
          <cell r="GO5">
            <v>0</v>
          </cell>
          <cell r="GP5">
            <v>0.4</v>
          </cell>
          <cell r="GQ5">
            <v>0</v>
          </cell>
          <cell r="GR5">
            <v>0</v>
          </cell>
          <cell r="GS5">
            <v>0</v>
          </cell>
        </row>
        <row r="6">
          <cell r="C6">
            <v>782.51</v>
          </cell>
          <cell r="D6">
            <v>1893.48</v>
          </cell>
          <cell r="E6">
            <v>219.86</v>
          </cell>
          <cell r="F6">
            <v>389.86</v>
          </cell>
          <cell r="G6">
            <v>708.55</v>
          </cell>
          <cell r="H6">
            <v>661.08</v>
          </cell>
          <cell r="I6">
            <v>2202.67</v>
          </cell>
          <cell r="J6">
            <v>1269.29</v>
          </cell>
          <cell r="K6">
            <v>663.91</v>
          </cell>
          <cell r="L6">
            <v>543.36</v>
          </cell>
          <cell r="M6">
            <v>697.34</v>
          </cell>
          <cell r="N6">
            <v>15.06</v>
          </cell>
          <cell r="O6">
            <v>1616</v>
          </cell>
          <cell r="P6">
            <v>267.01</v>
          </cell>
          <cell r="Q6">
            <v>123.09</v>
          </cell>
          <cell r="R6">
            <v>934.41</v>
          </cell>
          <cell r="S6">
            <v>286.38</v>
          </cell>
          <cell r="T6">
            <v>371.09</v>
          </cell>
          <cell r="U6">
            <v>233.32</v>
          </cell>
          <cell r="V6">
            <v>457.42</v>
          </cell>
          <cell r="W6">
            <v>787.98</v>
          </cell>
          <cell r="X6">
            <v>104.11</v>
          </cell>
          <cell r="Y6">
            <v>342.98</v>
          </cell>
          <cell r="Z6">
            <v>818.24</v>
          </cell>
          <cell r="AA6">
            <v>123.65</v>
          </cell>
          <cell r="AB6">
            <v>316.14999999999998</v>
          </cell>
          <cell r="AC6">
            <v>352.54</v>
          </cell>
          <cell r="AD6">
            <v>322.22000000000003</v>
          </cell>
          <cell r="AE6">
            <v>2745.27</v>
          </cell>
          <cell r="AF6">
            <v>272.01</v>
          </cell>
          <cell r="AG6">
            <v>91.16</v>
          </cell>
          <cell r="AH6">
            <v>277.74</v>
          </cell>
          <cell r="AI6">
            <v>773.23</v>
          </cell>
          <cell r="AJ6">
            <v>260.18</v>
          </cell>
          <cell r="AK6">
            <v>324.95</v>
          </cell>
          <cell r="AL6">
            <v>652.21</v>
          </cell>
          <cell r="AM6">
            <v>338.04</v>
          </cell>
          <cell r="AN6">
            <v>67.540000000000006</v>
          </cell>
          <cell r="AO6">
            <v>412.09</v>
          </cell>
          <cell r="AP6">
            <v>847.74</v>
          </cell>
          <cell r="AQ6">
            <v>307.72000000000003</v>
          </cell>
          <cell r="AR6">
            <v>421.4</v>
          </cell>
          <cell r="AS6">
            <v>2.06</v>
          </cell>
          <cell r="AT6">
            <v>108.23</v>
          </cell>
          <cell r="AU6">
            <v>97.83</v>
          </cell>
          <cell r="AV6">
            <v>467.99</v>
          </cell>
          <cell r="AW6">
            <v>326.64</v>
          </cell>
          <cell r="AX6">
            <v>853.43</v>
          </cell>
          <cell r="AY6">
            <v>273.63</v>
          </cell>
          <cell r="AZ6">
            <v>407.47</v>
          </cell>
          <cell r="BA6">
            <v>550.11</v>
          </cell>
          <cell r="BB6">
            <v>743.27</v>
          </cell>
          <cell r="BC6">
            <v>1073.72</v>
          </cell>
          <cell r="BD6">
            <v>618.33000000000004</v>
          </cell>
          <cell r="BE6">
            <v>923.18</v>
          </cell>
          <cell r="BF6">
            <v>20.37</v>
          </cell>
          <cell r="BG6">
            <v>591.95000000000005</v>
          </cell>
          <cell r="BH6">
            <v>131.44</v>
          </cell>
          <cell r="BI6">
            <v>485.07</v>
          </cell>
          <cell r="BJ6">
            <v>164.46</v>
          </cell>
          <cell r="BK6">
            <v>1446.46</v>
          </cell>
          <cell r="BL6">
            <v>0</v>
          </cell>
          <cell r="BM6">
            <v>218.55</v>
          </cell>
          <cell r="BN6">
            <v>346.07</v>
          </cell>
          <cell r="BO6">
            <v>258.42</v>
          </cell>
          <cell r="BP6">
            <v>172.24</v>
          </cell>
          <cell r="BQ6">
            <v>123.45</v>
          </cell>
          <cell r="BR6">
            <v>81.680000000000007</v>
          </cell>
          <cell r="BS6">
            <v>252.72</v>
          </cell>
          <cell r="BT6">
            <v>1129.49</v>
          </cell>
          <cell r="BU6">
            <v>45.1</v>
          </cell>
          <cell r="BV6">
            <v>87.09</v>
          </cell>
          <cell r="BW6">
            <v>302.58</v>
          </cell>
          <cell r="BX6">
            <v>230.57</v>
          </cell>
          <cell r="BY6">
            <v>58.26</v>
          </cell>
          <cell r="BZ6">
            <v>298.32</v>
          </cell>
          <cell r="CA6">
            <v>183.85</v>
          </cell>
          <cell r="CB6">
            <v>6</v>
          </cell>
          <cell r="CC6">
            <v>130.35</v>
          </cell>
          <cell r="CD6">
            <v>285.89999999999998</v>
          </cell>
          <cell r="CE6">
            <v>252.31</v>
          </cell>
          <cell r="CF6">
            <v>10.28</v>
          </cell>
          <cell r="CG6">
            <v>0</v>
          </cell>
          <cell r="CH6">
            <v>0</v>
          </cell>
          <cell r="CI6">
            <v>135.88</v>
          </cell>
          <cell r="CJ6">
            <v>182</v>
          </cell>
          <cell r="CK6">
            <v>0</v>
          </cell>
          <cell r="CL6">
            <v>0</v>
          </cell>
          <cell r="CM6">
            <v>31.99</v>
          </cell>
          <cell r="CN6">
            <v>37.14</v>
          </cell>
          <cell r="CO6">
            <v>0</v>
          </cell>
          <cell r="CP6">
            <v>0</v>
          </cell>
          <cell r="CQ6">
            <v>0</v>
          </cell>
          <cell r="CR6">
            <v>16.8</v>
          </cell>
          <cell r="CS6">
            <v>226.62</v>
          </cell>
          <cell r="CT6">
            <v>480.27</v>
          </cell>
          <cell r="CU6">
            <v>288.39999999999998</v>
          </cell>
          <cell r="CV6">
            <v>90.79</v>
          </cell>
          <cell r="CW6">
            <v>961.89</v>
          </cell>
          <cell r="CX6">
            <v>2262.5100000000002</v>
          </cell>
          <cell r="CY6">
            <v>210.09</v>
          </cell>
          <cell r="CZ6">
            <v>45.61</v>
          </cell>
          <cell r="DA6">
            <v>823</v>
          </cell>
          <cell r="DB6">
            <v>499.28</v>
          </cell>
          <cell r="DC6">
            <v>1117.53</v>
          </cell>
          <cell r="DD6">
            <v>706.05</v>
          </cell>
          <cell r="DE6">
            <v>753.71</v>
          </cell>
          <cell r="DF6">
            <v>252.07</v>
          </cell>
          <cell r="DG6">
            <v>46.26</v>
          </cell>
          <cell r="DH6">
            <v>0</v>
          </cell>
          <cell r="DI6">
            <v>8.8699999999999992</v>
          </cell>
          <cell r="DJ6">
            <v>0.84</v>
          </cell>
          <cell r="DK6">
            <v>1171.0899999999999</v>
          </cell>
          <cell r="DL6">
            <v>150.22999999999999</v>
          </cell>
          <cell r="DM6">
            <v>59.39</v>
          </cell>
          <cell r="DN6">
            <v>4.12</v>
          </cell>
          <cell r="DO6">
            <v>264.69</v>
          </cell>
          <cell r="DP6">
            <v>392.52</v>
          </cell>
          <cell r="DQ6">
            <v>652.26</v>
          </cell>
          <cell r="DR6">
            <v>913.1</v>
          </cell>
          <cell r="DS6">
            <v>601.35</v>
          </cell>
          <cell r="DT6">
            <v>1509.02</v>
          </cell>
          <cell r="DU6">
            <v>261.33999999999997</v>
          </cell>
          <cell r="DV6">
            <v>657.88</v>
          </cell>
          <cell r="DW6">
            <v>416.28</v>
          </cell>
          <cell r="DX6">
            <v>190.44</v>
          </cell>
          <cell r="DY6">
            <v>139.54</v>
          </cell>
          <cell r="DZ6">
            <v>1270</v>
          </cell>
          <cell r="EA6">
            <v>356.41</v>
          </cell>
          <cell r="EB6">
            <v>233.19</v>
          </cell>
          <cell r="EC6">
            <v>234.99</v>
          </cell>
          <cell r="ED6">
            <v>930.7</v>
          </cell>
          <cell r="EE6">
            <v>620.15</v>
          </cell>
          <cell r="EF6">
            <v>326.98</v>
          </cell>
          <cell r="EG6">
            <v>727.75</v>
          </cell>
          <cell r="EH6">
            <v>238.44</v>
          </cell>
          <cell r="EI6">
            <v>201.34</v>
          </cell>
          <cell r="EJ6">
            <v>1377.19</v>
          </cell>
          <cell r="EK6">
            <v>558.82000000000005</v>
          </cell>
          <cell r="EL6">
            <v>456.85</v>
          </cell>
          <cell r="EM6">
            <v>590.66</v>
          </cell>
          <cell r="EN6">
            <v>500.3</v>
          </cell>
          <cell r="EO6">
            <v>906.84</v>
          </cell>
          <cell r="EP6">
            <v>396.54</v>
          </cell>
          <cell r="EQ6">
            <v>54.8</v>
          </cell>
          <cell r="ER6">
            <v>959.36</v>
          </cell>
          <cell r="ES6">
            <v>100.15</v>
          </cell>
          <cell r="ET6">
            <v>411.46</v>
          </cell>
          <cell r="EU6">
            <v>155.26</v>
          </cell>
          <cell r="EV6">
            <v>120.67</v>
          </cell>
          <cell r="EW6">
            <v>182.45</v>
          </cell>
          <cell r="EX6">
            <v>921.13</v>
          </cell>
          <cell r="EY6">
            <v>1965.25</v>
          </cell>
          <cell r="EZ6">
            <v>182.97</v>
          </cell>
          <cell r="FA6">
            <v>23.75</v>
          </cell>
          <cell r="FB6">
            <v>45.45</v>
          </cell>
          <cell r="FC6">
            <v>88.74</v>
          </cell>
          <cell r="FD6">
            <v>67.33</v>
          </cell>
          <cell r="FE6">
            <v>115.13</v>
          </cell>
          <cell r="FF6">
            <v>105.12</v>
          </cell>
          <cell r="FG6">
            <v>14.72</v>
          </cell>
          <cell r="FH6">
            <v>8</v>
          </cell>
          <cell r="FI6">
            <v>240.22</v>
          </cell>
          <cell r="FJ6">
            <v>56.25</v>
          </cell>
          <cell r="FK6">
            <v>204.94</v>
          </cell>
          <cell r="FL6">
            <v>355.5</v>
          </cell>
          <cell r="FM6">
            <v>1484.99</v>
          </cell>
          <cell r="FN6">
            <v>265.95999999999998</v>
          </cell>
          <cell r="FO6">
            <v>676.37</v>
          </cell>
          <cell r="FP6">
            <v>452.97</v>
          </cell>
          <cell r="FQ6">
            <v>198.88</v>
          </cell>
          <cell r="FR6">
            <v>635.54</v>
          </cell>
          <cell r="FS6">
            <v>5.52</v>
          </cell>
          <cell r="FT6">
            <v>163.37</v>
          </cell>
          <cell r="FU6">
            <v>632.99</v>
          </cell>
          <cell r="FV6">
            <v>295.82</v>
          </cell>
          <cell r="FW6">
            <v>738.02</v>
          </cell>
          <cell r="FX6">
            <v>308.82</v>
          </cell>
          <cell r="FY6">
            <v>91.52</v>
          </cell>
          <cell r="FZ6">
            <v>468.43</v>
          </cell>
          <cell r="GA6">
            <v>510.4</v>
          </cell>
          <cell r="GB6">
            <v>43.1</v>
          </cell>
          <cell r="GC6">
            <v>90.37</v>
          </cell>
          <cell r="GD6">
            <v>252.53</v>
          </cell>
          <cell r="GE6">
            <v>409.22</v>
          </cell>
          <cell r="GF6">
            <v>77.489999999999995</v>
          </cell>
          <cell r="GG6">
            <v>30.15</v>
          </cell>
          <cell r="GH6">
            <v>32.33</v>
          </cell>
          <cell r="GI6">
            <v>440.98</v>
          </cell>
          <cell r="GJ6">
            <v>0</v>
          </cell>
          <cell r="GK6">
            <v>60.8</v>
          </cell>
          <cell r="GL6">
            <v>53.12</v>
          </cell>
          <cell r="GM6">
            <v>21.7</v>
          </cell>
          <cell r="GN6">
            <v>124.75</v>
          </cell>
          <cell r="GO6">
            <v>0</v>
          </cell>
          <cell r="GP6">
            <v>0.4</v>
          </cell>
          <cell r="GQ6">
            <v>0</v>
          </cell>
          <cell r="GR6">
            <v>0</v>
          </cell>
          <cell r="GS6">
            <v>0</v>
          </cell>
        </row>
        <row r="7">
          <cell r="C7">
            <v>584.55999999999995</v>
          </cell>
          <cell r="D7">
            <v>1623.21</v>
          </cell>
          <cell r="E7">
            <v>198.72</v>
          </cell>
          <cell r="F7">
            <v>345.45</v>
          </cell>
          <cell r="G7">
            <v>788.26</v>
          </cell>
          <cell r="H7">
            <v>487.78</v>
          </cell>
          <cell r="I7">
            <v>1906.73</v>
          </cell>
          <cell r="J7">
            <v>1202.71</v>
          </cell>
          <cell r="K7">
            <v>626.1</v>
          </cell>
          <cell r="L7">
            <v>521.36</v>
          </cell>
          <cell r="M7">
            <v>585.97</v>
          </cell>
          <cell r="N7">
            <v>17.690000000000001</v>
          </cell>
          <cell r="O7">
            <v>1585.1</v>
          </cell>
          <cell r="P7">
            <v>215.88</v>
          </cell>
          <cell r="Q7">
            <v>155.46</v>
          </cell>
          <cell r="R7">
            <v>943.06</v>
          </cell>
          <cell r="S7">
            <v>302.87</v>
          </cell>
          <cell r="T7">
            <v>325.94</v>
          </cell>
          <cell r="U7">
            <v>224.15</v>
          </cell>
          <cell r="V7">
            <v>346.46</v>
          </cell>
          <cell r="W7">
            <v>592.67999999999995</v>
          </cell>
          <cell r="X7">
            <v>81.56</v>
          </cell>
          <cell r="Y7">
            <v>386.26</v>
          </cell>
          <cell r="Z7">
            <v>779.95</v>
          </cell>
          <cell r="AA7">
            <v>103.91</v>
          </cell>
          <cell r="AB7">
            <v>252.03</v>
          </cell>
          <cell r="AC7">
            <v>253.6</v>
          </cell>
          <cell r="AD7">
            <v>399.56</v>
          </cell>
          <cell r="AE7">
            <v>2175.5500000000002</v>
          </cell>
          <cell r="AF7">
            <v>227.08</v>
          </cell>
          <cell r="AG7">
            <v>95.19</v>
          </cell>
          <cell r="AH7">
            <v>242.01</v>
          </cell>
          <cell r="AI7">
            <v>735.44</v>
          </cell>
          <cell r="AJ7">
            <v>230.61</v>
          </cell>
          <cell r="AK7">
            <v>254.99</v>
          </cell>
          <cell r="AL7">
            <v>549.44000000000005</v>
          </cell>
          <cell r="AM7">
            <v>418.89</v>
          </cell>
          <cell r="AN7">
            <v>37.93</v>
          </cell>
          <cell r="AO7">
            <v>337.9</v>
          </cell>
          <cell r="AP7">
            <v>785.73</v>
          </cell>
          <cell r="AQ7">
            <v>221.49</v>
          </cell>
          <cell r="AR7">
            <v>401.82</v>
          </cell>
          <cell r="AS7">
            <v>10.65</v>
          </cell>
          <cell r="AT7">
            <v>53</v>
          </cell>
          <cell r="AU7">
            <v>93.58</v>
          </cell>
          <cell r="AV7">
            <v>507.21</v>
          </cell>
          <cell r="AW7">
            <v>278.55</v>
          </cell>
          <cell r="AX7">
            <v>783.9</v>
          </cell>
          <cell r="AY7">
            <v>251.71</v>
          </cell>
          <cell r="AZ7">
            <v>368.29</v>
          </cell>
          <cell r="BA7">
            <v>506.07</v>
          </cell>
          <cell r="BB7">
            <v>665.45</v>
          </cell>
          <cell r="BC7">
            <v>1099.19</v>
          </cell>
          <cell r="BD7">
            <v>515.16</v>
          </cell>
          <cell r="BE7">
            <v>1067.74</v>
          </cell>
          <cell r="BF7">
            <v>14.83</v>
          </cell>
          <cell r="BG7">
            <v>412.58</v>
          </cell>
          <cell r="BH7">
            <v>151.16999999999999</v>
          </cell>
          <cell r="BI7">
            <v>448.64</v>
          </cell>
          <cell r="BJ7">
            <v>132.63999999999999</v>
          </cell>
          <cell r="BK7">
            <v>1409.22</v>
          </cell>
          <cell r="BL7">
            <v>1.38</v>
          </cell>
          <cell r="BM7">
            <v>206.4</v>
          </cell>
          <cell r="BN7">
            <v>463.76</v>
          </cell>
          <cell r="BO7">
            <v>306.44</v>
          </cell>
          <cell r="BP7">
            <v>98.43</v>
          </cell>
          <cell r="BQ7">
            <v>105.29</v>
          </cell>
          <cell r="BR7">
            <v>92.64</v>
          </cell>
          <cell r="BS7">
            <v>200.12</v>
          </cell>
          <cell r="BT7">
            <v>1562.14</v>
          </cell>
          <cell r="BU7">
            <v>42.28</v>
          </cell>
          <cell r="BV7">
            <v>78.400000000000006</v>
          </cell>
          <cell r="BW7">
            <v>340.57</v>
          </cell>
          <cell r="BX7">
            <v>277.52</v>
          </cell>
          <cell r="BY7">
            <v>55.25</v>
          </cell>
          <cell r="BZ7">
            <v>266.02999999999997</v>
          </cell>
          <cell r="CA7">
            <v>115.49</v>
          </cell>
          <cell r="CB7">
            <v>13.25</v>
          </cell>
          <cell r="CC7">
            <v>135.74</v>
          </cell>
          <cell r="CD7">
            <v>341.89</v>
          </cell>
          <cell r="CE7">
            <v>322.98</v>
          </cell>
          <cell r="CF7">
            <v>15.61</v>
          </cell>
          <cell r="CG7">
            <v>15.39</v>
          </cell>
          <cell r="CH7">
            <v>18.100000000000001</v>
          </cell>
          <cell r="CI7">
            <v>106.9</v>
          </cell>
          <cell r="CJ7">
            <v>281.37</v>
          </cell>
          <cell r="CK7">
            <v>11.46</v>
          </cell>
          <cell r="CL7">
            <v>2.02</v>
          </cell>
          <cell r="CM7">
            <v>24.6</v>
          </cell>
          <cell r="CN7">
            <v>74.459999999999994</v>
          </cell>
          <cell r="CO7">
            <v>10.41</v>
          </cell>
          <cell r="CP7">
            <v>92.06</v>
          </cell>
          <cell r="CQ7">
            <v>1</v>
          </cell>
          <cell r="CR7">
            <v>13.61</v>
          </cell>
          <cell r="CS7">
            <v>233.75</v>
          </cell>
          <cell r="CT7">
            <v>471.37</v>
          </cell>
          <cell r="CU7">
            <v>250.99</v>
          </cell>
          <cell r="CV7">
            <v>80.47</v>
          </cell>
          <cell r="CW7">
            <v>934.72</v>
          </cell>
          <cell r="CX7">
            <v>1983.72</v>
          </cell>
          <cell r="CY7">
            <v>206.5</v>
          </cell>
          <cell r="CZ7">
            <v>52.08</v>
          </cell>
          <cell r="DA7">
            <v>890.46</v>
          </cell>
          <cell r="DB7">
            <v>509.17</v>
          </cell>
          <cell r="DC7">
            <v>1650.48</v>
          </cell>
          <cell r="DD7">
            <v>701.67</v>
          </cell>
          <cell r="DE7">
            <v>857.55</v>
          </cell>
          <cell r="DF7">
            <v>194.45</v>
          </cell>
          <cell r="DG7">
            <v>72.69</v>
          </cell>
          <cell r="DH7">
            <v>5.66</v>
          </cell>
          <cell r="DI7">
            <v>11.44</v>
          </cell>
          <cell r="DJ7">
            <v>0</v>
          </cell>
          <cell r="DK7">
            <v>1120.0999999999999</v>
          </cell>
          <cell r="DL7">
            <v>117.16</v>
          </cell>
          <cell r="DM7">
            <v>30.69</v>
          </cell>
          <cell r="DN7">
            <v>-0.16</v>
          </cell>
          <cell r="DO7">
            <v>240.04</v>
          </cell>
          <cell r="DP7">
            <v>303.39</v>
          </cell>
          <cell r="DQ7">
            <v>497.49</v>
          </cell>
          <cell r="DR7">
            <v>648.77</v>
          </cell>
          <cell r="DS7">
            <v>473.95</v>
          </cell>
          <cell r="DT7">
            <v>1372.86</v>
          </cell>
          <cell r="DU7">
            <v>227.41</v>
          </cell>
          <cell r="DV7">
            <v>411.06</v>
          </cell>
          <cell r="DW7">
            <v>364.67</v>
          </cell>
          <cell r="DX7">
            <v>161.93</v>
          </cell>
          <cell r="DY7">
            <v>112.72</v>
          </cell>
          <cell r="DZ7">
            <v>1127.26</v>
          </cell>
          <cell r="EA7">
            <v>288.17</v>
          </cell>
          <cell r="EB7">
            <v>149.72999999999999</v>
          </cell>
          <cell r="EC7">
            <v>183.07</v>
          </cell>
          <cell r="ED7">
            <v>765.21</v>
          </cell>
          <cell r="EE7">
            <v>619.46</v>
          </cell>
          <cell r="EF7">
            <v>232.71</v>
          </cell>
          <cell r="EG7">
            <v>640.38</v>
          </cell>
          <cell r="EH7">
            <v>163.75</v>
          </cell>
          <cell r="EI7">
            <v>239.18</v>
          </cell>
          <cell r="EJ7">
            <v>1082.76</v>
          </cell>
          <cell r="EK7">
            <v>484.24</v>
          </cell>
          <cell r="EL7">
            <v>478.85</v>
          </cell>
          <cell r="EM7">
            <v>457.8</v>
          </cell>
          <cell r="EN7">
            <v>430.83</v>
          </cell>
          <cell r="EO7">
            <v>831.83</v>
          </cell>
          <cell r="EP7">
            <v>352.86</v>
          </cell>
          <cell r="EQ7">
            <v>42.56</v>
          </cell>
          <cell r="ER7">
            <v>586.41999999999996</v>
          </cell>
          <cell r="ES7">
            <v>91.87</v>
          </cell>
          <cell r="ET7">
            <v>322.27999999999997</v>
          </cell>
          <cell r="EU7">
            <v>180.24</v>
          </cell>
          <cell r="EV7">
            <v>88.83</v>
          </cell>
          <cell r="EW7">
            <v>217.02</v>
          </cell>
          <cell r="EX7">
            <v>703.65</v>
          </cell>
          <cell r="EY7">
            <v>2043.18</v>
          </cell>
          <cell r="EZ7">
            <v>141.76</v>
          </cell>
          <cell r="FA7">
            <v>75.97</v>
          </cell>
          <cell r="FB7">
            <v>119.2</v>
          </cell>
          <cell r="FC7">
            <v>112.07</v>
          </cell>
          <cell r="FD7">
            <v>59.75</v>
          </cell>
          <cell r="FE7">
            <v>68.38</v>
          </cell>
          <cell r="FF7">
            <v>439.34</v>
          </cell>
          <cell r="FG7">
            <v>11.41</v>
          </cell>
          <cell r="FH7">
            <v>3.49</v>
          </cell>
          <cell r="FI7">
            <v>270.14</v>
          </cell>
          <cell r="FJ7">
            <v>199.24</v>
          </cell>
          <cell r="FK7">
            <v>166.43</v>
          </cell>
          <cell r="FL7">
            <v>250.88</v>
          </cell>
          <cell r="FM7">
            <v>1281.52</v>
          </cell>
          <cell r="FN7">
            <v>198.14</v>
          </cell>
          <cell r="FO7">
            <v>462.7</v>
          </cell>
          <cell r="FP7">
            <v>339.02</v>
          </cell>
          <cell r="FQ7">
            <v>145.61000000000001</v>
          </cell>
          <cell r="FR7">
            <v>458.86</v>
          </cell>
          <cell r="FS7">
            <v>7.42</v>
          </cell>
          <cell r="FT7">
            <v>143.41</v>
          </cell>
          <cell r="FU7">
            <v>475.83</v>
          </cell>
          <cell r="FV7">
            <v>271.16000000000003</v>
          </cell>
          <cell r="FW7">
            <v>607.38</v>
          </cell>
          <cell r="FX7">
            <v>261.64</v>
          </cell>
          <cell r="FY7">
            <v>65.19</v>
          </cell>
          <cell r="FZ7">
            <v>387.86</v>
          </cell>
          <cell r="GA7">
            <v>375.46</v>
          </cell>
          <cell r="GB7">
            <v>39.46</v>
          </cell>
          <cell r="GC7">
            <v>132.81</v>
          </cell>
          <cell r="GD7">
            <v>267.89</v>
          </cell>
          <cell r="GE7">
            <v>271.74</v>
          </cell>
          <cell r="GF7">
            <v>103.94</v>
          </cell>
          <cell r="GG7">
            <v>17.649999999999999</v>
          </cell>
          <cell r="GH7">
            <v>49.97</v>
          </cell>
          <cell r="GI7">
            <v>335.39</v>
          </cell>
          <cell r="GJ7">
            <v>3.17</v>
          </cell>
          <cell r="GK7">
            <v>87.58</v>
          </cell>
          <cell r="GL7">
            <v>98.77</v>
          </cell>
          <cell r="GM7">
            <v>31.27</v>
          </cell>
          <cell r="GN7">
            <v>127.74</v>
          </cell>
          <cell r="GO7">
            <v>18.84</v>
          </cell>
          <cell r="GP7">
            <v>6.6</v>
          </cell>
          <cell r="GQ7">
            <v>0.4</v>
          </cell>
          <cell r="GR7">
            <v>12.39</v>
          </cell>
          <cell r="GS7">
            <v>0.12</v>
          </cell>
        </row>
        <row r="8">
          <cell r="C8">
            <v>197.95</v>
          </cell>
          <cell r="D8">
            <v>270.27</v>
          </cell>
          <cell r="E8">
            <v>21.14</v>
          </cell>
          <cell r="F8">
            <v>44.42</v>
          </cell>
          <cell r="G8">
            <v>-79.709999999999994</v>
          </cell>
          <cell r="H8">
            <v>173.29</v>
          </cell>
          <cell r="I8">
            <v>295.95</v>
          </cell>
          <cell r="J8">
            <v>66.58</v>
          </cell>
          <cell r="K8">
            <v>37.81</v>
          </cell>
          <cell r="L8">
            <v>21.99</v>
          </cell>
          <cell r="M8">
            <v>111.37</v>
          </cell>
          <cell r="N8">
            <v>-2.63</v>
          </cell>
          <cell r="O8">
            <v>30.9</v>
          </cell>
          <cell r="P8">
            <v>51.12</v>
          </cell>
          <cell r="Q8">
            <v>-32.369999999999997</v>
          </cell>
          <cell r="R8">
            <v>-8.64</v>
          </cell>
          <cell r="S8">
            <v>-16.48</v>
          </cell>
          <cell r="T8">
            <v>45.15</v>
          </cell>
          <cell r="U8">
            <v>9.16</v>
          </cell>
          <cell r="V8">
            <v>110.96</v>
          </cell>
          <cell r="W8">
            <v>195.31</v>
          </cell>
          <cell r="X8">
            <v>22.55</v>
          </cell>
          <cell r="Y8">
            <v>-43.27</v>
          </cell>
          <cell r="Z8">
            <v>38.299999999999997</v>
          </cell>
          <cell r="AA8">
            <v>19.739999999999998</v>
          </cell>
          <cell r="AB8">
            <v>64.12</v>
          </cell>
          <cell r="AC8">
            <v>98.94</v>
          </cell>
          <cell r="AD8">
            <v>-77.349999999999994</v>
          </cell>
          <cell r="AE8">
            <v>569.71</v>
          </cell>
          <cell r="AF8">
            <v>44.93</v>
          </cell>
          <cell r="AG8">
            <v>-4.04</v>
          </cell>
          <cell r="AH8">
            <v>35.729999999999997</v>
          </cell>
          <cell r="AI8">
            <v>37.79</v>
          </cell>
          <cell r="AJ8">
            <v>29.57</v>
          </cell>
          <cell r="AK8">
            <v>69.959999999999994</v>
          </cell>
          <cell r="AL8">
            <v>102.77</v>
          </cell>
          <cell r="AM8">
            <v>-80.86</v>
          </cell>
          <cell r="AN8">
            <v>29.61</v>
          </cell>
          <cell r="AO8">
            <v>74.2</v>
          </cell>
          <cell r="AP8">
            <v>62</v>
          </cell>
          <cell r="AQ8">
            <v>86.22</v>
          </cell>
          <cell r="AR8">
            <v>19.57</v>
          </cell>
          <cell r="AS8">
            <v>-8.58</v>
          </cell>
          <cell r="AT8">
            <v>55.22</v>
          </cell>
          <cell r="AU8">
            <v>4.25</v>
          </cell>
          <cell r="AV8">
            <v>-39.229999999999997</v>
          </cell>
          <cell r="AW8">
            <v>48.09</v>
          </cell>
          <cell r="AX8">
            <v>69.53</v>
          </cell>
          <cell r="AY8">
            <v>21.92</v>
          </cell>
          <cell r="AZ8">
            <v>39.18</v>
          </cell>
          <cell r="BA8">
            <v>44.03</v>
          </cell>
          <cell r="BB8">
            <v>77.83</v>
          </cell>
          <cell r="BC8">
            <v>0</v>
          </cell>
          <cell r="BD8">
            <v>103.18</v>
          </cell>
          <cell r="BE8">
            <v>-144.56</v>
          </cell>
          <cell r="BF8">
            <v>5.53</v>
          </cell>
          <cell r="BG8">
            <v>179.36</v>
          </cell>
          <cell r="BH8">
            <v>-19.73</v>
          </cell>
          <cell r="BI8">
            <v>36.43</v>
          </cell>
          <cell r="BJ8">
            <v>31.82</v>
          </cell>
          <cell r="BK8">
            <v>37.24</v>
          </cell>
          <cell r="BL8">
            <v>-1.38</v>
          </cell>
          <cell r="BM8">
            <v>12.15</v>
          </cell>
          <cell r="BN8">
            <v>0</v>
          </cell>
          <cell r="BO8">
            <v>-48.02</v>
          </cell>
          <cell r="BP8">
            <v>73.81</v>
          </cell>
          <cell r="BQ8">
            <v>18.16</v>
          </cell>
          <cell r="BR8">
            <v>-10.96</v>
          </cell>
          <cell r="BS8">
            <v>52.6</v>
          </cell>
          <cell r="BT8">
            <v>0</v>
          </cell>
          <cell r="BU8">
            <v>2.82</v>
          </cell>
          <cell r="BV8">
            <v>8.69</v>
          </cell>
          <cell r="BW8">
            <v>-37.99</v>
          </cell>
          <cell r="BX8">
            <v>-46.95</v>
          </cell>
          <cell r="BY8">
            <v>3.01</v>
          </cell>
          <cell r="BZ8">
            <v>32.29</v>
          </cell>
          <cell r="CA8">
            <v>68.36</v>
          </cell>
          <cell r="CB8">
            <v>0</v>
          </cell>
          <cell r="CC8">
            <v>0</v>
          </cell>
          <cell r="CD8">
            <v>0</v>
          </cell>
          <cell r="CE8">
            <v>0</v>
          </cell>
          <cell r="CF8">
            <v>0</v>
          </cell>
          <cell r="CG8">
            <v>0</v>
          </cell>
          <cell r="CH8">
            <v>0</v>
          </cell>
          <cell r="CI8">
            <v>28.99</v>
          </cell>
          <cell r="CJ8">
            <v>0</v>
          </cell>
          <cell r="CK8">
            <v>0</v>
          </cell>
          <cell r="CL8">
            <v>0</v>
          </cell>
          <cell r="CM8">
            <v>7.39</v>
          </cell>
          <cell r="CN8">
            <v>0</v>
          </cell>
          <cell r="CO8">
            <v>0</v>
          </cell>
          <cell r="CP8">
            <v>0</v>
          </cell>
          <cell r="CQ8">
            <v>0</v>
          </cell>
          <cell r="CR8">
            <v>3.19</v>
          </cell>
          <cell r="CS8">
            <v>-7.13</v>
          </cell>
          <cell r="CT8">
            <v>8.9</v>
          </cell>
          <cell r="CU8">
            <v>37.409999999999997</v>
          </cell>
          <cell r="CV8">
            <v>10.32</v>
          </cell>
          <cell r="CW8">
            <v>27.17</v>
          </cell>
          <cell r="CX8">
            <v>278.8</v>
          </cell>
          <cell r="CY8">
            <v>3.6</v>
          </cell>
          <cell r="CZ8">
            <v>-6.47</v>
          </cell>
          <cell r="DA8">
            <v>-67.459999999999994</v>
          </cell>
          <cell r="DB8">
            <v>-9.8800000000000008</v>
          </cell>
          <cell r="DC8">
            <v>-532.95000000000005</v>
          </cell>
          <cell r="DD8">
            <v>4.38</v>
          </cell>
          <cell r="DE8">
            <v>-103.84</v>
          </cell>
          <cell r="DF8">
            <v>57.61</v>
          </cell>
          <cell r="DG8">
            <v>0</v>
          </cell>
          <cell r="DH8">
            <v>0</v>
          </cell>
          <cell r="DI8">
            <v>0</v>
          </cell>
          <cell r="DJ8">
            <v>0.84</v>
          </cell>
          <cell r="DK8">
            <v>50.99</v>
          </cell>
          <cell r="DL8">
            <v>33.07</v>
          </cell>
          <cell r="DM8">
            <v>28.7</v>
          </cell>
          <cell r="DN8">
            <v>4.29</v>
          </cell>
          <cell r="DO8">
            <v>24.65</v>
          </cell>
          <cell r="DP8">
            <v>89.13</v>
          </cell>
          <cell r="DQ8">
            <v>154.77000000000001</v>
          </cell>
          <cell r="DR8">
            <v>264.33</v>
          </cell>
          <cell r="DS8">
            <v>127.41</v>
          </cell>
          <cell r="DT8">
            <v>136.16</v>
          </cell>
          <cell r="DU8">
            <v>33.92</v>
          </cell>
          <cell r="DV8">
            <v>246.82</v>
          </cell>
          <cell r="DW8">
            <v>51.61</v>
          </cell>
          <cell r="DX8">
            <v>28.51</v>
          </cell>
          <cell r="DY8">
            <v>26.83</v>
          </cell>
          <cell r="DZ8">
            <v>142.74</v>
          </cell>
          <cell r="EA8">
            <v>68.239999999999995</v>
          </cell>
          <cell r="EB8">
            <v>83.46</v>
          </cell>
          <cell r="EC8">
            <v>51.91</v>
          </cell>
          <cell r="ED8">
            <v>165.49</v>
          </cell>
          <cell r="EE8">
            <v>0.69</v>
          </cell>
          <cell r="EF8">
            <v>94.27</v>
          </cell>
          <cell r="EG8">
            <v>87.37</v>
          </cell>
          <cell r="EH8">
            <v>74.7</v>
          </cell>
          <cell r="EI8">
            <v>-37.840000000000003</v>
          </cell>
          <cell r="EJ8">
            <v>294.43</v>
          </cell>
          <cell r="EK8">
            <v>74.58</v>
          </cell>
          <cell r="EL8">
            <v>-22</v>
          </cell>
          <cell r="EM8">
            <v>132.86000000000001</v>
          </cell>
          <cell r="EN8">
            <v>69.47</v>
          </cell>
          <cell r="EO8">
            <v>75.010000000000005</v>
          </cell>
          <cell r="EP8">
            <v>43.68</v>
          </cell>
          <cell r="EQ8">
            <v>12.24</v>
          </cell>
          <cell r="ER8">
            <v>372.94</v>
          </cell>
          <cell r="ES8">
            <v>8.2799999999999994</v>
          </cell>
          <cell r="ET8">
            <v>89.18</v>
          </cell>
          <cell r="EU8">
            <v>-24.98</v>
          </cell>
          <cell r="EV8">
            <v>31.84</v>
          </cell>
          <cell r="EW8">
            <v>-34.57</v>
          </cell>
          <cell r="EX8">
            <v>217.48</v>
          </cell>
          <cell r="EY8">
            <v>-77.930000000000007</v>
          </cell>
          <cell r="EZ8">
            <v>41.22</v>
          </cell>
          <cell r="FA8">
            <v>0</v>
          </cell>
          <cell r="FB8">
            <v>0</v>
          </cell>
          <cell r="FC8">
            <v>0</v>
          </cell>
          <cell r="FD8">
            <v>7.58</v>
          </cell>
          <cell r="FE8">
            <v>46.74</v>
          </cell>
          <cell r="FF8">
            <v>0</v>
          </cell>
          <cell r="FG8">
            <v>3.31</v>
          </cell>
          <cell r="FH8">
            <v>4.51</v>
          </cell>
          <cell r="FI8">
            <v>0</v>
          </cell>
          <cell r="FJ8">
            <v>0</v>
          </cell>
          <cell r="FK8">
            <v>38.5</v>
          </cell>
          <cell r="FL8">
            <v>104.62</v>
          </cell>
          <cell r="FM8">
            <v>203.47</v>
          </cell>
          <cell r="FN8">
            <v>67.819999999999993</v>
          </cell>
          <cell r="FO8">
            <v>213.67</v>
          </cell>
          <cell r="FP8">
            <v>113.94</v>
          </cell>
          <cell r="FQ8">
            <v>53.26</v>
          </cell>
          <cell r="FR8">
            <v>176.68</v>
          </cell>
          <cell r="FS8">
            <v>-1.89</v>
          </cell>
          <cell r="FT8">
            <v>19.95</v>
          </cell>
          <cell r="FU8">
            <v>157.16</v>
          </cell>
          <cell r="FV8">
            <v>24.66</v>
          </cell>
          <cell r="FW8">
            <v>130.63999999999999</v>
          </cell>
          <cell r="FX8">
            <v>47.18</v>
          </cell>
          <cell r="FY8">
            <v>26.33</v>
          </cell>
          <cell r="FZ8">
            <v>80.569999999999993</v>
          </cell>
          <cell r="GA8">
            <v>134.94</v>
          </cell>
          <cell r="GB8">
            <v>3.63</v>
          </cell>
          <cell r="GC8">
            <v>-42.43</v>
          </cell>
          <cell r="GD8">
            <v>-15.35</v>
          </cell>
          <cell r="GE8">
            <v>137.47999999999999</v>
          </cell>
          <cell r="GF8">
            <v>-26.45</v>
          </cell>
          <cell r="GG8">
            <v>12.5</v>
          </cell>
          <cell r="GH8">
            <v>-17.64</v>
          </cell>
          <cell r="GI8">
            <v>105.59</v>
          </cell>
          <cell r="GJ8">
            <v>0</v>
          </cell>
          <cell r="GK8">
            <v>0</v>
          </cell>
          <cell r="GL8">
            <v>0</v>
          </cell>
          <cell r="GM8">
            <v>0</v>
          </cell>
          <cell r="GN8">
            <v>0</v>
          </cell>
          <cell r="GO8">
            <v>0</v>
          </cell>
          <cell r="GP8">
            <v>0</v>
          </cell>
          <cell r="GQ8">
            <v>0</v>
          </cell>
          <cell r="GR8">
            <v>0</v>
          </cell>
          <cell r="GS8">
            <v>0</v>
          </cell>
        </row>
      </sheetData>
      <sheetData sheetId="3" refreshError="1"/>
      <sheetData sheetId="4"/>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3)"/>
      <sheetName val="Sheet1"/>
      <sheetName val="Sheet2"/>
      <sheetName val="Sheet1 (2)"/>
      <sheetName val="jobwise"/>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S - Workings"/>
      <sheetName val="obfor01042001011"/>
      <sheetName val="CASHFLOW"/>
      <sheetName val="DIRECTORREPORTANNEXURE"/>
      <sheetName val="CASHFLOWFINAL"/>
      <sheetName val="Bs Abstract"/>
      <sheetName val="BS"/>
      <sheetName val="PNL"/>
      <sheetName val="SCH"/>
      <sheetName val="SUBSCH"/>
      <sheetName val="FIXEDASSETGROSSBLOCK"/>
      <sheetName val="PREOPEXP"/>
      <sheetName val="GROUPING"/>
      <sheetName val="TB"/>
      <sheetName val="BSCODEMAST"/>
      <sheetName val="SCRSSUPPTB"/>
      <sheetName val="SUBCONT"/>
      <sheetName val="TBASON310311ON220311"/>
      <sheetName val="PROVISIONS"/>
      <sheetName val="CWIPLIST"/>
      <sheetName val="DEPNWORKOUT1011"/>
      <sheetName val="DEPNWORKOUT"/>
      <sheetName val="ITDEPN"/>
      <sheetName val="AS27"/>
      <sheetName val="assetoriginalcost"/>
      <sheetName val="FIXEDASSETWDVROC"/>
      <sheetName val="BRS"/>
      <sheetName val="COBBOB"/>
      <sheetName val="LANDCAPITALSNJV"/>
      <sheetName val="CCCLILEDGER"/>
      <sheetName val="cccl-ho-FINAL"/>
      <sheetName val="pcfp-FINAL"/>
      <sheetName val="HOLEDGER"/>
      <sheetName val="CCCLI-PCFP"/>
      <sheetName val="CCCLCILLEASERENTWORKOUT"/>
      <sheetName val="PHYSICALCASHCERT"/>
      <sheetName val="PURCHASE PROVISIONS"/>
      <sheetName val="CLOSINGJVS"/>
      <sheetName val="SEZ"/>
      <sheetName val="TBASON311210-print- ON 31"/>
      <sheetName val="FOREIGNCURRENCY"/>
      <sheetName val="EVPYMTSEC217-2A"/>
      <sheetName val="REVENUE31-12-10"/>
      <sheetName val="CAPITAL31-12-10"/>
      <sheetName val="LANDDOCDETAILSFOR THIS QTR"/>
      <sheetName val="sharecapital-0100"/>
      <sheetName val="SALARYPAYABLE-0511"/>
      <sheetName val="OSL-0589"/>
      <sheetName val="TDS-0591-0594-0595-0598"/>
      <sheetName val="TDSTALLY"/>
      <sheetName val="RENT DEPOSIT AND -2863 AND 2883"/>
      <sheetName val="TRAVEL"/>
      <sheetName val="6410-6415-6412RENT"/>
      <sheetName val="6522PHONES"/>
      <sheetName val="6563CONSULT"/>
      <sheetName val="6593SUNDRIESTENDERDOCS"/>
      <sheetName val="SCASON311209"/>
      <sheetName val="SSOETTLPYMT"/>
      <sheetName val="SUPPLIERASON300609ON20070"/>
      <sheetName val="STAFFLEDGER"/>
      <sheetName val="RAJENDRANTRANSACTION"/>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n (2)"/>
      <sheetName val="final 061106"/>
      <sheetName val="chn"/>
      <sheetName val="INFRA"/>
      <sheetName val="chn -1"/>
      <sheetName val="Final"/>
      <sheetName val="collectiondetails"/>
      <sheetName val="final 2nd Nov2006"/>
      <sheetName val="Sheet3"/>
      <sheetName val="Sheet5"/>
      <sheetName val="Sheet4"/>
      <sheetName val="Sheet2"/>
      <sheetName val="Sheet1"/>
      <sheetName val="PVT TABLE"/>
      <sheetName val="Stk"/>
      <sheetName val="WIP_300906"/>
      <sheetName val="GraphData"/>
      <sheetName val="Based on EMI"/>
      <sheetName val="CHN WIP"/>
      <sheetName val="P&amp;L"/>
    </sheetNames>
    <sheetDataSet>
      <sheetData sheetId="0" refreshError="1"/>
      <sheetData sheetId="1" refreshError="1">
        <row r="5">
          <cell r="B5" t="str">
            <v>EC173</v>
          </cell>
          <cell r="C5" t="str">
            <v>SANKARA COLLEGE -  KALADI PHASE II</v>
          </cell>
          <cell r="D5">
            <v>77451000</v>
          </cell>
          <cell r="E5">
            <v>77451491</v>
          </cell>
          <cell r="F5">
            <v>77301491</v>
          </cell>
          <cell r="G5">
            <v>2190873</v>
          </cell>
          <cell r="H5">
            <v>150000</v>
          </cell>
          <cell r="I5">
            <v>0</v>
          </cell>
          <cell r="L5">
            <v>61933108</v>
          </cell>
        </row>
        <row r="6">
          <cell r="B6" t="str">
            <v>EC215</v>
          </cell>
          <cell r="C6" t="str">
            <v>TECHNO POLIS</v>
          </cell>
          <cell r="D6">
            <v>191139000</v>
          </cell>
          <cell r="E6">
            <v>189347550.9425</v>
          </cell>
          <cell r="F6">
            <v>189347550.9425</v>
          </cell>
          <cell r="H6">
            <v>0</v>
          </cell>
          <cell r="I6">
            <v>0</v>
          </cell>
          <cell r="L6">
            <v>173790653</v>
          </cell>
        </row>
        <row r="7">
          <cell r="B7" t="str">
            <v>TC145</v>
          </cell>
          <cell r="C7" t="str">
            <v>TWAD BOARD  MADURANDHAGAM</v>
          </cell>
          <cell r="D7">
            <v>22000000</v>
          </cell>
          <cell r="E7">
            <v>20586433</v>
          </cell>
          <cell r="F7">
            <v>20586433</v>
          </cell>
          <cell r="H7">
            <v>0</v>
          </cell>
          <cell r="I7">
            <v>0</v>
          </cell>
          <cell r="L7">
            <v>20972528</v>
          </cell>
        </row>
        <row r="8">
          <cell r="B8" t="str">
            <v>TC163</v>
          </cell>
          <cell r="C8" t="str">
            <v>COKE SIVAGANGA</v>
          </cell>
          <cell r="D8">
            <v>39186000</v>
          </cell>
          <cell r="E8">
            <v>39151487</v>
          </cell>
          <cell r="F8">
            <v>38986220</v>
          </cell>
          <cell r="H8">
            <v>165267</v>
          </cell>
          <cell r="I8">
            <v>0</v>
          </cell>
          <cell r="L8">
            <v>0</v>
          </cell>
        </row>
        <row r="9">
          <cell r="B9" t="str">
            <v>TC169</v>
          </cell>
          <cell r="C9" t="str">
            <v>CHENNAI TRADE CENTRE  MANAPAKKAM</v>
          </cell>
          <cell r="D9">
            <v>70900000</v>
          </cell>
          <cell r="E9">
            <v>70854710</v>
          </cell>
          <cell r="F9">
            <v>70854710</v>
          </cell>
          <cell r="H9">
            <v>0</v>
          </cell>
          <cell r="I9">
            <v>0</v>
          </cell>
          <cell r="L9">
            <v>0</v>
          </cell>
        </row>
        <row r="10">
          <cell r="B10" t="str">
            <v>TC189</v>
          </cell>
          <cell r="C10" t="str">
            <v>HCL-RALLIES</v>
          </cell>
          <cell r="D10">
            <v>66374000</v>
          </cell>
          <cell r="E10">
            <v>66896011</v>
          </cell>
          <cell r="F10">
            <v>66107517</v>
          </cell>
          <cell r="H10">
            <v>788494</v>
          </cell>
          <cell r="I10">
            <v>0</v>
          </cell>
          <cell r="L10">
            <v>55419525</v>
          </cell>
        </row>
        <row r="11">
          <cell r="B11" t="str">
            <v>TC196</v>
          </cell>
          <cell r="C11" t="str">
            <v>BDHC</v>
          </cell>
          <cell r="D11">
            <v>220252000</v>
          </cell>
          <cell r="E11">
            <v>220267064</v>
          </cell>
          <cell r="F11">
            <v>220267064</v>
          </cell>
          <cell r="H11">
            <v>0</v>
          </cell>
          <cell r="I11">
            <v>0</v>
          </cell>
          <cell r="L11">
            <v>193382564.84</v>
          </cell>
        </row>
        <row r="12">
          <cell r="B12" t="str">
            <v>TC200</v>
          </cell>
          <cell r="C12" t="str">
            <v>ARIHANT VAIKUNTH</v>
          </cell>
          <cell r="D12">
            <v>140164000</v>
          </cell>
          <cell r="E12">
            <v>138929136</v>
          </cell>
          <cell r="F12">
            <v>138929136</v>
          </cell>
          <cell r="H12">
            <v>0</v>
          </cell>
          <cell r="I12">
            <v>0</v>
          </cell>
          <cell r="L12">
            <v>138581207</v>
          </cell>
        </row>
        <row r="13">
          <cell r="B13" t="str">
            <v>TC203</v>
          </cell>
          <cell r="C13" t="str">
            <v>MITSUBA SICAL</v>
          </cell>
          <cell r="D13">
            <v>66645226</v>
          </cell>
          <cell r="E13">
            <v>66645226</v>
          </cell>
          <cell r="F13">
            <v>66390689</v>
          </cell>
          <cell r="H13">
            <v>254537</v>
          </cell>
          <cell r="I13">
            <v>0</v>
          </cell>
          <cell r="L13">
            <v>0</v>
          </cell>
        </row>
        <row r="14">
          <cell r="B14" t="str">
            <v>TC219</v>
          </cell>
          <cell r="C14" t="str">
            <v>GRUNDFOS</v>
          </cell>
          <cell r="D14">
            <v>54336000</v>
          </cell>
          <cell r="E14">
            <v>54335810</v>
          </cell>
          <cell r="F14">
            <v>54335810</v>
          </cell>
          <cell r="H14">
            <v>0</v>
          </cell>
          <cell r="I14">
            <v>0</v>
          </cell>
          <cell r="L14">
            <v>53548658.999999993</v>
          </cell>
        </row>
        <row r="15">
          <cell r="B15" t="str">
            <v>TC223</v>
          </cell>
          <cell r="C15" t="str">
            <v>AMBATTUR CLOTHING LTD - MEPZ</v>
          </cell>
          <cell r="D15">
            <v>69802000</v>
          </cell>
          <cell r="E15">
            <v>69734400</v>
          </cell>
          <cell r="F15">
            <v>69734400</v>
          </cell>
          <cell r="H15">
            <v>0</v>
          </cell>
          <cell r="I15">
            <v>0</v>
          </cell>
          <cell r="L15">
            <v>61104856</v>
          </cell>
        </row>
        <row r="16">
          <cell r="B16" t="str">
            <v>TC231</v>
          </cell>
          <cell r="C16" t="str">
            <v>TRUE VALUE HOMES</v>
          </cell>
          <cell r="D16">
            <v>161822700</v>
          </cell>
          <cell r="E16">
            <v>161838845</v>
          </cell>
          <cell r="F16">
            <v>161600000</v>
          </cell>
          <cell r="H16">
            <v>238845</v>
          </cell>
          <cell r="I16">
            <v>0</v>
          </cell>
          <cell r="L16">
            <v>162328147.63999999</v>
          </cell>
        </row>
        <row r="17">
          <cell r="B17" t="str">
            <v>TC233</v>
          </cell>
          <cell r="C17" t="str">
            <v>MEDOPHARM PHARMACHEUTICALS P LTD</v>
          </cell>
          <cell r="D17">
            <v>27963000</v>
          </cell>
          <cell r="E17">
            <v>26902457</v>
          </cell>
          <cell r="F17">
            <v>26700584</v>
          </cell>
          <cell r="H17">
            <v>201873</v>
          </cell>
          <cell r="I17">
            <v>0</v>
          </cell>
          <cell r="L17">
            <v>23185973</v>
          </cell>
        </row>
        <row r="18">
          <cell r="B18" t="str">
            <v>TC237</v>
          </cell>
          <cell r="C18" t="str">
            <v>YUGA  HOMES - VENKATRATHNAM NAGAR PROJECT</v>
          </cell>
          <cell r="D18">
            <v>12354000</v>
          </cell>
          <cell r="E18">
            <v>12309028</v>
          </cell>
          <cell r="F18">
            <v>12309028</v>
          </cell>
          <cell r="H18">
            <v>0</v>
          </cell>
          <cell r="I18">
            <v>0</v>
          </cell>
          <cell r="L18">
            <v>16219828</v>
          </cell>
        </row>
        <row r="19">
          <cell r="B19" t="str">
            <v>TC241</v>
          </cell>
          <cell r="C19" t="str">
            <v>CHAITANYA NEST</v>
          </cell>
          <cell r="D19">
            <v>98641000</v>
          </cell>
          <cell r="E19">
            <v>94173240</v>
          </cell>
          <cell r="F19">
            <v>86195077</v>
          </cell>
          <cell r="H19">
            <v>7978163</v>
          </cell>
          <cell r="I19">
            <v>0</v>
          </cell>
          <cell r="J19">
            <v>66000</v>
          </cell>
          <cell r="L19">
            <v>99219755.680000007</v>
          </cell>
        </row>
        <row r="20">
          <cell r="B20" t="str">
            <v>TC242</v>
          </cell>
          <cell r="C20" t="str">
            <v>ARIHANT TECHNOPOLIES</v>
          </cell>
          <cell r="D20">
            <v>42771000</v>
          </cell>
          <cell r="E20">
            <v>42771336</v>
          </cell>
          <cell r="F20">
            <v>41688500</v>
          </cell>
          <cell r="H20">
            <v>1082836</v>
          </cell>
          <cell r="I20">
            <v>0</v>
          </cell>
          <cell r="L20">
            <v>47003214.009999998</v>
          </cell>
        </row>
        <row r="21">
          <cell r="B21" t="str">
            <v>TC243</v>
          </cell>
          <cell r="C21" t="str">
            <v>INTEGRA PONDY</v>
          </cell>
          <cell r="D21">
            <v>37299000</v>
          </cell>
          <cell r="E21">
            <v>37299763</v>
          </cell>
          <cell r="F21">
            <v>37109424</v>
          </cell>
          <cell r="H21">
            <v>190339</v>
          </cell>
          <cell r="I21">
            <v>0</v>
          </cell>
          <cell r="L21">
            <v>34877021</v>
          </cell>
        </row>
        <row r="22">
          <cell r="B22" t="str">
            <v>TC246</v>
          </cell>
          <cell r="C22" t="str">
            <v>CROWN WORLD WIDE</v>
          </cell>
          <cell r="D22">
            <v>23432000</v>
          </cell>
          <cell r="E22">
            <v>23331754</v>
          </cell>
          <cell r="F22">
            <v>23331754</v>
          </cell>
          <cell r="H22">
            <v>0</v>
          </cell>
          <cell r="I22">
            <v>0</v>
          </cell>
          <cell r="L22">
            <v>23248055</v>
          </cell>
        </row>
        <row r="23">
          <cell r="B23" t="str">
            <v>TC248</v>
          </cell>
          <cell r="C23" t="str">
            <v>SVEC - TIRUPATHI</v>
          </cell>
          <cell r="D23">
            <v>43650000</v>
          </cell>
          <cell r="E23">
            <v>45745288</v>
          </cell>
          <cell r="F23">
            <v>45742079</v>
          </cell>
          <cell r="H23">
            <v>3209</v>
          </cell>
          <cell r="I23">
            <v>0</v>
          </cell>
          <cell r="L23">
            <v>36870579.5</v>
          </cell>
        </row>
        <row r="24">
          <cell r="B24" t="str">
            <v>TC256</v>
          </cell>
          <cell r="C24" t="str">
            <v>COCO COLA BOTTLING (SOUTH)</v>
          </cell>
          <cell r="D24">
            <v>80370000</v>
          </cell>
          <cell r="E24">
            <v>78989176</v>
          </cell>
          <cell r="F24">
            <v>78798384</v>
          </cell>
          <cell r="H24">
            <v>190792</v>
          </cell>
          <cell r="I24">
            <v>0</v>
          </cell>
          <cell r="L24">
            <v>60745334.550000004</v>
          </cell>
        </row>
        <row r="25">
          <cell r="B25" t="str">
            <v>TC259</v>
          </cell>
          <cell r="C25" t="str">
            <v>RR LEATHER PRODUCTS PVT LTD</v>
          </cell>
          <cell r="D25">
            <v>10725000</v>
          </cell>
          <cell r="E25">
            <v>10411391</v>
          </cell>
          <cell r="F25">
            <v>10411391</v>
          </cell>
          <cell r="H25">
            <v>0</v>
          </cell>
          <cell r="I25">
            <v>0</v>
          </cell>
          <cell r="L25">
            <v>9190843</v>
          </cell>
        </row>
        <row r="26">
          <cell r="B26" t="str">
            <v>TC262</v>
          </cell>
          <cell r="C26" t="str">
            <v>DR MGR GENERAL HOSPITAL</v>
          </cell>
          <cell r="D26">
            <v>46958000</v>
          </cell>
          <cell r="E26">
            <v>48297799</v>
          </cell>
          <cell r="F26">
            <v>47257398</v>
          </cell>
          <cell r="G26">
            <v>500000</v>
          </cell>
          <cell r="H26">
            <v>1040401</v>
          </cell>
          <cell r="I26">
            <v>0</v>
          </cell>
          <cell r="L26">
            <v>49665420.000000007</v>
          </cell>
        </row>
        <row r="27">
          <cell r="B27" t="str">
            <v>TC263</v>
          </cell>
          <cell r="C27" t="str">
            <v>BELECIA TOWERS</v>
          </cell>
          <cell r="D27">
            <v>87054000</v>
          </cell>
          <cell r="E27">
            <v>86704199</v>
          </cell>
          <cell r="F27">
            <v>84515888</v>
          </cell>
          <cell r="G27">
            <v>2650000</v>
          </cell>
          <cell r="H27">
            <v>2188311</v>
          </cell>
          <cell r="I27">
            <v>0</v>
          </cell>
          <cell r="L27">
            <v>93042121.549999982</v>
          </cell>
        </row>
        <row r="28">
          <cell r="B28" t="str">
            <v>TC264</v>
          </cell>
          <cell r="C28" t="str">
            <v>INDO AMERICAN SCHOOL,CHEYYAR</v>
          </cell>
          <cell r="D28">
            <v>12365320</v>
          </cell>
          <cell r="E28">
            <v>12365192</v>
          </cell>
          <cell r="F28">
            <v>12365192</v>
          </cell>
          <cell r="H28">
            <v>0</v>
          </cell>
          <cell r="I28">
            <v>0</v>
          </cell>
          <cell r="L28">
            <v>11232247</v>
          </cell>
        </row>
        <row r="29">
          <cell r="B29" t="str">
            <v>TC265</v>
          </cell>
          <cell r="C29" t="str">
            <v>HCL AMBATTUR V</v>
          </cell>
          <cell r="D29">
            <v>37978000</v>
          </cell>
          <cell r="E29">
            <v>37700789</v>
          </cell>
          <cell r="F29">
            <v>31614989</v>
          </cell>
          <cell r="H29">
            <v>6085800</v>
          </cell>
          <cell r="I29">
            <v>0</v>
          </cell>
          <cell r="L29">
            <v>27620467</v>
          </cell>
        </row>
        <row r="30">
          <cell r="B30" t="str">
            <v>TC271</v>
          </cell>
          <cell r="C30" t="str">
            <v>FICUS GROVE</v>
          </cell>
          <cell r="D30">
            <v>36493850</v>
          </cell>
          <cell r="E30">
            <v>35579699</v>
          </cell>
          <cell r="F30">
            <v>32318567</v>
          </cell>
          <cell r="H30">
            <v>3261132</v>
          </cell>
          <cell r="L30">
            <v>27458582.550000001</v>
          </cell>
        </row>
        <row r="31">
          <cell r="B31" t="str">
            <v>TC273</v>
          </cell>
          <cell r="C31" t="str">
            <v>TECHNIP INDIA LTD, KARAIKAL</v>
          </cell>
          <cell r="D31">
            <v>32220999.999999996</v>
          </cell>
          <cell r="E31">
            <v>32221737</v>
          </cell>
          <cell r="F31">
            <v>32221737</v>
          </cell>
          <cell r="H31">
            <v>0</v>
          </cell>
          <cell r="I31">
            <v>0</v>
          </cell>
          <cell r="L31">
            <v>40995956.399999999</v>
          </cell>
        </row>
        <row r="32">
          <cell r="B32" t="str">
            <v>TC274</v>
          </cell>
          <cell r="C32" t="str">
            <v>OLYMPIA TECHNOLOGY PARK</v>
          </cell>
          <cell r="D32">
            <v>279716000</v>
          </cell>
          <cell r="E32">
            <v>279716416</v>
          </cell>
          <cell r="F32">
            <v>274526869</v>
          </cell>
          <cell r="G32">
            <v>3450000</v>
          </cell>
          <cell r="H32">
            <v>5189547</v>
          </cell>
          <cell r="I32">
            <v>0</v>
          </cell>
          <cell r="L32">
            <v>238453422.38999999</v>
          </cell>
        </row>
        <row r="33">
          <cell r="B33" t="str">
            <v>TC275</v>
          </cell>
          <cell r="C33" t="str">
            <v>MARG CONSTRUCTIONS</v>
          </cell>
          <cell r="D33">
            <v>25614999.999999996</v>
          </cell>
          <cell r="E33">
            <v>26520113</v>
          </cell>
          <cell r="F33">
            <v>25681546</v>
          </cell>
          <cell r="G33">
            <v>700000</v>
          </cell>
          <cell r="H33">
            <v>838567</v>
          </cell>
          <cell r="I33">
            <v>0</v>
          </cell>
          <cell r="L33">
            <v>24377539</v>
          </cell>
        </row>
        <row r="34">
          <cell r="B34" t="str">
            <v>TC280</v>
          </cell>
          <cell r="C34" t="str">
            <v>TVH AKHIRAA</v>
          </cell>
          <cell r="D34">
            <v>9182000</v>
          </cell>
          <cell r="E34">
            <v>9182900</v>
          </cell>
          <cell r="F34">
            <v>8734584</v>
          </cell>
          <cell r="H34">
            <v>448316</v>
          </cell>
          <cell r="I34">
            <v>0</v>
          </cell>
          <cell r="L34">
            <v>10209116</v>
          </cell>
        </row>
        <row r="35">
          <cell r="B35" t="str">
            <v>TC281</v>
          </cell>
          <cell r="C35" t="str">
            <v>GOVERNMENT HOSPITAL - NAGAI</v>
          </cell>
          <cell r="D35">
            <v>31343000</v>
          </cell>
          <cell r="E35">
            <v>27897406</v>
          </cell>
          <cell r="F35">
            <v>25603725</v>
          </cell>
          <cell r="G35">
            <v>4149692</v>
          </cell>
          <cell r="H35">
            <v>2293681</v>
          </cell>
          <cell r="I35">
            <v>0</v>
          </cell>
          <cell r="L35">
            <v>25130533</v>
          </cell>
        </row>
        <row r="36">
          <cell r="B36" t="str">
            <v>TC283</v>
          </cell>
          <cell r="C36" t="str">
            <v>ASHOK LEYLAND</v>
          </cell>
          <cell r="D36">
            <v>82879000</v>
          </cell>
          <cell r="E36">
            <v>76310083.837500006</v>
          </cell>
          <cell r="F36">
            <v>71322987</v>
          </cell>
          <cell r="H36">
            <v>4987096.837500006</v>
          </cell>
          <cell r="L36">
            <v>76741980.819999993</v>
          </cell>
        </row>
        <row r="37">
          <cell r="B37" t="str">
            <v>TC284</v>
          </cell>
          <cell r="C37" t="str">
            <v>ACL E3 OFFICE BUILDING</v>
          </cell>
          <cell r="D37">
            <v>25369000</v>
          </cell>
          <cell r="E37">
            <v>26018169</v>
          </cell>
          <cell r="F37">
            <v>26018169</v>
          </cell>
          <cell r="H37">
            <v>0</v>
          </cell>
          <cell r="L37">
            <v>24695343</v>
          </cell>
        </row>
        <row r="38">
          <cell r="B38" t="str">
            <v>TC285</v>
          </cell>
          <cell r="C38" t="str">
            <v>LADIES HOSTEL, KALADY</v>
          </cell>
          <cell r="D38">
            <v>32493913.999999996</v>
          </cell>
          <cell r="E38">
            <v>33458730</v>
          </cell>
          <cell r="F38">
            <v>32495222</v>
          </cell>
          <cell r="H38">
            <v>963508</v>
          </cell>
          <cell r="I38">
            <v>0</v>
          </cell>
          <cell r="L38">
            <v>27094217</v>
          </cell>
        </row>
        <row r="39">
          <cell r="B39" t="str">
            <v>TC293</v>
          </cell>
          <cell r="C39" t="str">
            <v>KRISP IT PARK</v>
          </cell>
          <cell r="D39">
            <v>70900000</v>
          </cell>
          <cell r="E39">
            <v>67136667</v>
          </cell>
          <cell r="F39">
            <v>60992652</v>
          </cell>
          <cell r="G39">
            <v>5500000</v>
          </cell>
          <cell r="H39">
            <v>6144015</v>
          </cell>
          <cell r="I39">
            <v>0</v>
          </cell>
          <cell r="L39">
            <v>58855248.629999995</v>
          </cell>
        </row>
        <row r="40">
          <cell r="B40" t="str">
            <v>TC296</v>
          </cell>
          <cell r="C40" t="str">
            <v>CATHIDRAL SQUARE</v>
          </cell>
          <cell r="D40">
            <v>39373000</v>
          </cell>
          <cell r="E40">
            <v>38480978</v>
          </cell>
          <cell r="F40">
            <v>33803629</v>
          </cell>
          <cell r="H40">
            <v>4677349</v>
          </cell>
          <cell r="I40">
            <v>0</v>
          </cell>
          <cell r="L40">
            <v>52498477.579999998</v>
          </cell>
        </row>
        <row r="41">
          <cell r="B41" t="str">
            <v>TC297</v>
          </cell>
          <cell r="C41" t="str">
            <v>SAK ABRASIVE LTD</v>
          </cell>
          <cell r="D41">
            <v>9810000</v>
          </cell>
          <cell r="E41">
            <v>6753831</v>
          </cell>
          <cell r="F41">
            <v>6753831</v>
          </cell>
          <cell r="H41">
            <v>0</v>
          </cell>
          <cell r="I41">
            <v>0</v>
          </cell>
          <cell r="L41">
            <v>3975460</v>
          </cell>
        </row>
        <row r="42">
          <cell r="B42" t="str">
            <v>TC298</v>
          </cell>
          <cell r="C42" t="str">
            <v>BHARAT OVERSEAS BANK LTD</v>
          </cell>
          <cell r="D42">
            <v>58539000</v>
          </cell>
          <cell r="E42">
            <v>41209351</v>
          </cell>
          <cell r="F42">
            <v>38387026</v>
          </cell>
          <cell r="H42">
            <v>2822325</v>
          </cell>
          <cell r="I42">
            <v>0</v>
          </cell>
          <cell r="L42">
            <v>35115849.460000001</v>
          </cell>
        </row>
        <row r="43">
          <cell r="B43" t="str">
            <v>TC301</v>
          </cell>
          <cell r="C43" t="str">
            <v>THE HINDU</v>
          </cell>
          <cell r="D43">
            <v>99500000</v>
          </cell>
          <cell r="E43">
            <v>84773853</v>
          </cell>
          <cell r="F43">
            <v>66155375</v>
          </cell>
          <cell r="H43">
            <v>18618478</v>
          </cell>
          <cell r="I43">
            <v>0</v>
          </cell>
          <cell r="L43">
            <v>92328321.450000003</v>
          </cell>
        </row>
        <row r="44">
          <cell r="B44" t="str">
            <v>TC302</v>
          </cell>
          <cell r="C44" t="str">
            <v>NEG MICON INDIA PVT LTD</v>
          </cell>
          <cell r="D44">
            <v>31254000.000000004</v>
          </cell>
          <cell r="E44">
            <v>30771563</v>
          </cell>
          <cell r="F44">
            <v>30771563</v>
          </cell>
          <cell r="H44">
            <v>0</v>
          </cell>
          <cell r="I44">
            <v>0</v>
          </cell>
          <cell r="L44">
            <v>22261778.949999999</v>
          </cell>
        </row>
        <row r="45">
          <cell r="B45" t="str">
            <v>TC306</v>
          </cell>
          <cell r="C45" t="str">
            <v>REGENCY CLOTHING</v>
          </cell>
          <cell r="D45">
            <v>46460000</v>
          </cell>
          <cell r="E45">
            <v>48688136</v>
          </cell>
          <cell r="F45">
            <v>42139588</v>
          </cell>
          <cell r="H45">
            <v>6548548</v>
          </cell>
          <cell r="I45">
            <v>0</v>
          </cell>
          <cell r="L45">
            <v>41164822.700000003</v>
          </cell>
        </row>
        <row r="46">
          <cell r="B46" t="str">
            <v>TC307</v>
          </cell>
          <cell r="C46" t="str">
            <v>HCL - VADAPALANI</v>
          </cell>
          <cell r="D46">
            <v>47000</v>
          </cell>
          <cell r="E46">
            <v>340298</v>
          </cell>
          <cell r="F46">
            <v>206423</v>
          </cell>
          <cell r="H46">
            <v>133875</v>
          </cell>
          <cell r="I46">
            <v>0</v>
          </cell>
          <cell r="L46">
            <v>1141484</v>
          </cell>
        </row>
        <row r="47">
          <cell r="B47" t="str">
            <v>TC309</v>
          </cell>
          <cell r="C47" t="str">
            <v>REYNOLDS PENS INDIA PVT LTD</v>
          </cell>
          <cell r="D47">
            <v>10822000</v>
          </cell>
          <cell r="E47">
            <v>10822600</v>
          </cell>
          <cell r="F47">
            <v>10822600</v>
          </cell>
          <cell r="H47">
            <v>0</v>
          </cell>
          <cell r="I47">
            <v>0</v>
          </cell>
          <cell r="L47">
            <v>5330186.3899999997</v>
          </cell>
        </row>
        <row r="48">
          <cell r="B48" t="str">
            <v>TC310</v>
          </cell>
          <cell r="C48" t="str">
            <v>LOYAL TEXTILE MILLS LTD</v>
          </cell>
          <cell r="D48">
            <v>11158000</v>
          </cell>
          <cell r="E48">
            <v>9457042</v>
          </cell>
          <cell r="F48">
            <v>9251581</v>
          </cell>
          <cell r="H48">
            <v>205461</v>
          </cell>
          <cell r="I48">
            <v>0</v>
          </cell>
          <cell r="J48">
            <v>325833</v>
          </cell>
          <cell r="L48">
            <v>9778230</v>
          </cell>
        </row>
        <row r="49">
          <cell r="B49" t="str">
            <v>TC312</v>
          </cell>
          <cell r="C49" t="str">
            <v>MIPL - INFOSYS</v>
          </cell>
          <cell r="D49">
            <v>58039000</v>
          </cell>
          <cell r="E49">
            <v>49266910</v>
          </cell>
          <cell r="F49">
            <v>46798639</v>
          </cell>
          <cell r="H49">
            <v>2468271</v>
          </cell>
          <cell r="I49">
            <v>0</v>
          </cell>
          <cell r="L49">
            <v>59479831.049999997</v>
          </cell>
        </row>
        <row r="50">
          <cell r="B50" t="str">
            <v>TC313</v>
          </cell>
          <cell r="C50" t="str">
            <v xml:space="preserve">SAINT GOBAIN PVT LTD </v>
          </cell>
          <cell r="D50">
            <v>33679000</v>
          </cell>
          <cell r="E50">
            <v>33690298</v>
          </cell>
          <cell r="F50">
            <v>32664471</v>
          </cell>
          <cell r="H50">
            <v>1025827</v>
          </cell>
          <cell r="I50">
            <v>0</v>
          </cell>
          <cell r="L50">
            <v>28127538.450000003</v>
          </cell>
        </row>
        <row r="51">
          <cell r="B51" t="str">
            <v>TC314</v>
          </cell>
          <cell r="C51" t="str">
            <v>ADDISON &amp; COMPANY LTD</v>
          </cell>
          <cell r="D51">
            <v>87205000</v>
          </cell>
          <cell r="E51">
            <v>86162142</v>
          </cell>
          <cell r="F51">
            <v>77382094</v>
          </cell>
          <cell r="G51">
            <v>5000000</v>
          </cell>
          <cell r="H51">
            <v>8780048</v>
          </cell>
          <cell r="I51">
            <v>0</v>
          </cell>
          <cell r="L51">
            <v>78797633.200000003</v>
          </cell>
        </row>
        <row r="52">
          <cell r="B52" t="str">
            <v>TC315</v>
          </cell>
          <cell r="C52" t="str">
            <v>JAYARAM HOTELS PVT LTD</v>
          </cell>
          <cell r="D52">
            <v>30522000.000000004</v>
          </cell>
          <cell r="E52">
            <v>27496524</v>
          </cell>
          <cell r="F52">
            <v>27250590</v>
          </cell>
          <cell r="G52">
            <v>4121537</v>
          </cell>
          <cell r="H52">
            <v>245934</v>
          </cell>
          <cell r="I52">
            <v>0</v>
          </cell>
          <cell r="L52">
            <v>27244557.5</v>
          </cell>
        </row>
        <row r="53">
          <cell r="B53" t="str">
            <v>TC316</v>
          </cell>
          <cell r="C53" t="str">
            <v>G.R. THANGAMALIGAI</v>
          </cell>
          <cell r="D53">
            <v>40939000</v>
          </cell>
          <cell r="E53">
            <v>40746816</v>
          </cell>
          <cell r="F53">
            <v>39958440</v>
          </cell>
          <cell r="G53">
            <v>3640578</v>
          </cell>
          <cell r="H53">
            <v>788376</v>
          </cell>
          <cell r="I53">
            <v>0</v>
          </cell>
          <cell r="L53">
            <v>39029463.650000006</v>
          </cell>
        </row>
        <row r="54">
          <cell r="B54" t="str">
            <v>TC317</v>
          </cell>
          <cell r="C54" t="str">
            <v>CHINMAYA  INTERNATIONAL RESD.SCH.</v>
          </cell>
          <cell r="D54">
            <v>50630000</v>
          </cell>
          <cell r="E54">
            <v>55010717</v>
          </cell>
          <cell r="F54">
            <v>46949693</v>
          </cell>
          <cell r="H54">
            <v>8061024</v>
          </cell>
          <cell r="I54">
            <v>0</v>
          </cell>
          <cell r="L54">
            <v>54594072.359999999</v>
          </cell>
        </row>
        <row r="55">
          <cell r="B55" t="str">
            <v>TC319</v>
          </cell>
          <cell r="C55" t="str">
            <v>ASHOK MATCHES &amp; TIMBERS PVT. LTD.</v>
          </cell>
          <cell r="D55">
            <v>124700000</v>
          </cell>
          <cell r="E55">
            <v>80279035</v>
          </cell>
          <cell r="F55">
            <v>74327247</v>
          </cell>
          <cell r="G55">
            <v>9000000</v>
          </cell>
          <cell r="H55">
            <v>5951788</v>
          </cell>
          <cell r="I55">
            <v>0</v>
          </cell>
          <cell r="L55">
            <v>82191386.829999998</v>
          </cell>
        </row>
        <row r="56">
          <cell r="B56" t="str">
            <v>TC323</v>
          </cell>
          <cell r="C56" t="str">
            <v>RMZ MILLENNIA REALTORS</v>
          </cell>
          <cell r="D56">
            <v>1185000000</v>
          </cell>
          <cell r="E56">
            <v>62949435</v>
          </cell>
          <cell r="F56">
            <v>31589666</v>
          </cell>
          <cell r="G56">
            <v>4000000</v>
          </cell>
          <cell r="H56">
            <v>31359769</v>
          </cell>
          <cell r="I56">
            <v>0</v>
          </cell>
          <cell r="J56">
            <v>75906000</v>
          </cell>
          <cell r="L56">
            <v>117855114.23</v>
          </cell>
        </row>
        <row r="57">
          <cell r="B57" t="str">
            <v>TC324</v>
          </cell>
          <cell r="C57" t="str">
            <v>SRI TRIPURASUNDRI HOTELS LTD</v>
          </cell>
          <cell r="D57">
            <v>79900000</v>
          </cell>
          <cell r="E57">
            <v>61833486</v>
          </cell>
          <cell r="F57">
            <v>52197860</v>
          </cell>
          <cell r="H57">
            <v>9635626</v>
          </cell>
          <cell r="I57">
            <v>0</v>
          </cell>
          <cell r="L57">
            <v>52950325.530000001</v>
          </cell>
        </row>
        <row r="58">
          <cell r="B58" t="str">
            <v>TC325</v>
          </cell>
          <cell r="C58" t="str">
            <v>SRI KRISHNA ARTS &amp; SCIENCE COLLEGE</v>
          </cell>
          <cell r="D58">
            <v>285538000</v>
          </cell>
          <cell r="E58">
            <v>91681729</v>
          </cell>
          <cell r="F58">
            <v>91681729</v>
          </cell>
          <cell r="H58">
            <v>0</v>
          </cell>
          <cell r="I58">
            <v>0</v>
          </cell>
          <cell r="J58">
            <v>636000</v>
          </cell>
          <cell r="L58">
            <v>112708646</v>
          </cell>
        </row>
        <row r="59">
          <cell r="B59" t="str">
            <v>TC328</v>
          </cell>
          <cell r="C59" t="str">
            <v>BEVERELY HOTEL</v>
          </cell>
          <cell r="D59">
            <v>2081000</v>
          </cell>
          <cell r="E59">
            <v>2036639</v>
          </cell>
          <cell r="F59">
            <v>2036639</v>
          </cell>
          <cell r="H59">
            <v>0</v>
          </cell>
          <cell r="I59">
            <v>0</v>
          </cell>
          <cell r="L59">
            <v>1483293</v>
          </cell>
        </row>
        <row r="60">
          <cell r="B60" t="str">
            <v>TC329</v>
          </cell>
          <cell r="C60" t="str">
            <v>AMCO - PRESS &amp; PAINT SHOP</v>
          </cell>
          <cell r="D60">
            <v>55330999.999999993</v>
          </cell>
          <cell r="E60">
            <v>65153151</v>
          </cell>
          <cell r="F60">
            <v>59194646</v>
          </cell>
          <cell r="G60">
            <v>5800000</v>
          </cell>
          <cell r="H60">
            <v>5958505</v>
          </cell>
          <cell r="I60">
            <v>0</v>
          </cell>
          <cell r="L60">
            <v>41181364.899999999</v>
          </cell>
        </row>
        <row r="61">
          <cell r="B61" t="str">
            <v>TC330</v>
          </cell>
          <cell r="C61" t="str">
            <v>MAHINDRA WORLDCITY</v>
          </cell>
          <cell r="D61">
            <v>41396000</v>
          </cell>
          <cell r="E61">
            <v>13143992</v>
          </cell>
          <cell r="F61">
            <v>12543471</v>
          </cell>
          <cell r="H61">
            <v>600521</v>
          </cell>
          <cell r="I61">
            <v>0</v>
          </cell>
          <cell r="L61">
            <v>17208294.77</v>
          </cell>
        </row>
        <row r="62">
          <cell r="B62" t="str">
            <v>TC331</v>
          </cell>
          <cell r="C62" t="str">
            <v>MAHINDRA REALITY</v>
          </cell>
          <cell r="D62">
            <v>96783000</v>
          </cell>
          <cell r="E62">
            <v>48245769</v>
          </cell>
          <cell r="F62">
            <v>47840560</v>
          </cell>
          <cell r="H62">
            <v>405209</v>
          </cell>
          <cell r="I62">
            <v>0</v>
          </cell>
          <cell r="J62">
            <v>281000</v>
          </cell>
          <cell r="L62">
            <v>47883695.760000005</v>
          </cell>
        </row>
        <row r="63">
          <cell r="B63" t="str">
            <v>TC333</v>
          </cell>
          <cell r="C63" t="str">
            <v>INDO TECH TRANSFORMERS LTD</v>
          </cell>
          <cell r="D63">
            <v>17700000</v>
          </cell>
          <cell r="E63">
            <v>16445947</v>
          </cell>
          <cell r="F63">
            <v>13559112</v>
          </cell>
          <cell r="G63">
            <v>13559112</v>
          </cell>
          <cell r="H63">
            <v>2886835</v>
          </cell>
          <cell r="I63">
            <v>0</v>
          </cell>
          <cell r="L63">
            <v>13550286</v>
          </cell>
        </row>
        <row r="64">
          <cell r="B64" t="str">
            <v>TC337</v>
          </cell>
          <cell r="C64" t="str">
            <v>AMCO - MOBIS</v>
          </cell>
          <cell r="D64">
            <v>161717000</v>
          </cell>
          <cell r="E64">
            <v>144645721</v>
          </cell>
          <cell r="F64">
            <v>142112682</v>
          </cell>
          <cell r="H64">
            <v>2533039</v>
          </cell>
          <cell r="I64">
            <v>0</v>
          </cell>
          <cell r="L64">
            <v>138573368.93000001</v>
          </cell>
        </row>
        <row r="65">
          <cell r="B65" t="str">
            <v>TC341</v>
          </cell>
          <cell r="C65" t="str">
            <v>MEDOPHARM PHARMA - LIQUID BLOCK</v>
          </cell>
          <cell r="D65">
            <v>655000</v>
          </cell>
          <cell r="E65">
            <v>655675</v>
          </cell>
          <cell r="H65">
            <v>655675</v>
          </cell>
          <cell r="I65">
            <v>0</v>
          </cell>
          <cell r="L65">
            <v>137953</v>
          </cell>
        </row>
        <row r="66">
          <cell r="B66" t="str">
            <v>TC344</v>
          </cell>
          <cell r="C66" t="str">
            <v>RAMANATHAN OFFICE BUILDING</v>
          </cell>
          <cell r="D66">
            <v>43199000</v>
          </cell>
          <cell r="E66">
            <v>22109816</v>
          </cell>
          <cell r="F66">
            <v>17019752</v>
          </cell>
          <cell r="H66">
            <v>5090064</v>
          </cell>
          <cell r="I66">
            <v>0</v>
          </cell>
          <cell r="L66">
            <v>21979437.949999999</v>
          </cell>
        </row>
        <row r="67">
          <cell r="B67" t="str">
            <v>TC345</v>
          </cell>
          <cell r="C67" t="str">
            <v>STPI THARAMANI</v>
          </cell>
          <cell r="D67">
            <v>164869000</v>
          </cell>
          <cell r="E67">
            <v>34606642</v>
          </cell>
          <cell r="F67">
            <v>33414860</v>
          </cell>
          <cell r="H67">
            <v>1191782</v>
          </cell>
          <cell r="I67">
            <v>0</v>
          </cell>
          <cell r="L67">
            <v>46930689.93</v>
          </cell>
        </row>
        <row r="68">
          <cell r="B68" t="str">
            <v>TC349</v>
          </cell>
          <cell r="C68" t="str">
            <v>MAHINDRA GESCO ( APARTMENTS )</v>
          </cell>
          <cell r="D68">
            <v>76675000</v>
          </cell>
          <cell r="E68">
            <v>25927062</v>
          </cell>
          <cell r="F68">
            <v>25842439</v>
          </cell>
          <cell r="H68">
            <v>84623</v>
          </cell>
          <cell r="I68">
            <v>0</v>
          </cell>
          <cell r="L68">
            <v>31933160</v>
          </cell>
        </row>
        <row r="69">
          <cell r="B69" t="str">
            <v>TC351</v>
          </cell>
          <cell r="C69" t="str">
            <v>VANMALLEE EXPANTION</v>
          </cell>
          <cell r="D69">
            <v>17246000</v>
          </cell>
          <cell r="E69">
            <v>17246888</v>
          </cell>
          <cell r="F69">
            <v>17224242</v>
          </cell>
          <cell r="G69">
            <v>17224242</v>
          </cell>
          <cell r="H69">
            <v>22646</v>
          </cell>
          <cell r="I69">
            <v>0</v>
          </cell>
          <cell r="L69">
            <v>9923799</v>
          </cell>
        </row>
        <row r="70">
          <cell r="B70" t="str">
            <v>TC352</v>
          </cell>
          <cell r="C70" t="str">
            <v>YUGA MITHILA</v>
          </cell>
          <cell r="D70">
            <v>31633999.999999996</v>
          </cell>
          <cell r="E70">
            <v>12844635</v>
          </cell>
          <cell r="F70">
            <v>12844635</v>
          </cell>
          <cell r="H70">
            <v>0</v>
          </cell>
          <cell r="I70">
            <v>0</v>
          </cell>
          <cell r="L70">
            <v>10754908</v>
          </cell>
        </row>
        <row r="71">
          <cell r="B71" t="str">
            <v>TC353</v>
          </cell>
          <cell r="C71" t="str">
            <v>HCL VII</v>
          </cell>
          <cell r="D71">
            <v>108801000</v>
          </cell>
          <cell r="E71">
            <v>8182065</v>
          </cell>
          <cell r="F71">
            <v>8168163</v>
          </cell>
          <cell r="H71">
            <v>13902</v>
          </cell>
          <cell r="I71">
            <v>0</v>
          </cell>
          <cell r="L71">
            <v>9838753.0899999999</v>
          </cell>
        </row>
        <row r="72">
          <cell r="B72" t="str">
            <v>TC354</v>
          </cell>
          <cell r="C72" t="str">
            <v>ROYAL MULTIPLEX</v>
          </cell>
          <cell r="D72">
            <v>56905999.999999993</v>
          </cell>
          <cell r="E72">
            <v>25522256</v>
          </cell>
          <cell r="F72">
            <v>20521039</v>
          </cell>
          <cell r="H72">
            <v>5001217</v>
          </cell>
          <cell r="I72">
            <v>0</v>
          </cell>
          <cell r="L72">
            <v>20623998.93</v>
          </cell>
        </row>
        <row r="73">
          <cell r="B73" t="str">
            <v>TC357</v>
          </cell>
          <cell r="C73" t="str">
            <v>ASCENDAS IT PARK - PH II</v>
          </cell>
          <cell r="D73">
            <v>1058600000</v>
          </cell>
          <cell r="E73">
            <v>117502133</v>
          </cell>
          <cell r="F73">
            <v>112949133</v>
          </cell>
          <cell r="H73">
            <v>4553000</v>
          </cell>
          <cell r="I73">
            <v>0</v>
          </cell>
          <cell r="L73">
            <v>158207791.05000001</v>
          </cell>
        </row>
        <row r="74">
          <cell r="B74" t="str">
            <v>TC358</v>
          </cell>
          <cell r="C74" t="str">
            <v>SVEC - CHANDAMAMA TOWERS</v>
          </cell>
          <cell r="D74">
            <v>18300000</v>
          </cell>
          <cell r="E74">
            <v>4510493</v>
          </cell>
          <cell r="F74">
            <v>4510493</v>
          </cell>
          <cell r="H74">
            <v>0</v>
          </cell>
          <cell r="I74">
            <v>0</v>
          </cell>
          <cell r="L74">
            <v>4455296</v>
          </cell>
        </row>
        <row r="75">
          <cell r="B75" t="str">
            <v>TC359</v>
          </cell>
          <cell r="C75" t="str">
            <v>SVEC - NURSING BUILDING</v>
          </cell>
          <cell r="D75">
            <v>19447000</v>
          </cell>
          <cell r="E75">
            <v>8708560</v>
          </cell>
          <cell r="F75">
            <v>8708560</v>
          </cell>
          <cell r="H75">
            <v>0</v>
          </cell>
          <cell r="I75">
            <v>0</v>
          </cell>
          <cell r="L75">
            <v>8293605</v>
          </cell>
        </row>
        <row r="76">
          <cell r="B76" t="str">
            <v>TC360</v>
          </cell>
          <cell r="C76" t="str">
            <v>MENAKUR INFRASTRUCTURE</v>
          </cell>
          <cell r="D76">
            <v>220500000</v>
          </cell>
          <cell r="E76">
            <v>30921921</v>
          </cell>
          <cell r="F76">
            <v>30257830</v>
          </cell>
          <cell r="H76">
            <v>664091</v>
          </cell>
          <cell r="L76">
            <v>33760404.670000002</v>
          </cell>
        </row>
        <row r="77">
          <cell r="B77" t="str">
            <v>TC370</v>
          </cell>
          <cell r="C77" t="str">
            <v>MIPL - INFOSYS</v>
          </cell>
          <cell r="D77">
            <v>52119000.000000007</v>
          </cell>
          <cell r="E77">
            <v>20882316</v>
          </cell>
          <cell r="F77">
            <v>18960552</v>
          </cell>
          <cell r="H77">
            <v>1921764</v>
          </cell>
          <cell r="I77">
            <v>0</v>
          </cell>
          <cell r="J77">
            <v>1600000</v>
          </cell>
          <cell r="L77">
            <v>25101351.5</v>
          </cell>
        </row>
        <row r="78">
          <cell r="B78" t="str">
            <v>TC373</v>
          </cell>
          <cell r="C78" t="str">
            <v>LEMON TREE HOTEL</v>
          </cell>
          <cell r="D78">
            <v>48500000</v>
          </cell>
          <cell r="E78">
            <v>5196474</v>
          </cell>
          <cell r="F78">
            <v>3580023</v>
          </cell>
          <cell r="H78">
            <v>1616451</v>
          </cell>
          <cell r="I78">
            <v>0</v>
          </cell>
          <cell r="J78">
            <v>630000</v>
          </cell>
          <cell r="L78">
            <v>5551413.1799999997</v>
          </cell>
        </row>
        <row r="79">
          <cell r="B79" t="str">
            <v>TC374</v>
          </cell>
          <cell r="C79" t="str">
            <v>AIR TEL</v>
          </cell>
          <cell r="D79">
            <v>163000000</v>
          </cell>
          <cell r="E79">
            <v>29831982</v>
          </cell>
          <cell r="F79">
            <v>29831982</v>
          </cell>
          <cell r="H79">
            <v>0</v>
          </cell>
          <cell r="I79">
            <v>0</v>
          </cell>
          <cell r="L79">
            <v>27085255.25</v>
          </cell>
        </row>
        <row r="80">
          <cell r="B80" t="str">
            <v>TC375</v>
          </cell>
          <cell r="C80" t="str">
            <v>INDUSND BANK</v>
          </cell>
          <cell r="D80">
            <v>56100000</v>
          </cell>
          <cell r="E80">
            <v>18384808</v>
          </cell>
          <cell r="F80">
            <v>12584808</v>
          </cell>
          <cell r="G80">
            <v>7744225</v>
          </cell>
          <cell r="H80">
            <v>5800000</v>
          </cell>
          <cell r="I80">
            <v>0</v>
          </cell>
          <cell r="L80">
            <v>11716136.130000001</v>
          </cell>
        </row>
        <row r="81">
          <cell r="B81" t="str">
            <v>TC376</v>
          </cell>
          <cell r="C81" t="str">
            <v>GRT THANGAMALIGAI BURKIT ROAD</v>
          </cell>
          <cell r="D81">
            <v>11678000</v>
          </cell>
          <cell r="E81">
            <v>599918</v>
          </cell>
          <cell r="F81">
            <v>599918</v>
          </cell>
          <cell r="H81">
            <v>0</v>
          </cell>
          <cell r="I81">
            <v>0</v>
          </cell>
          <cell r="L81">
            <v>1321518</v>
          </cell>
        </row>
        <row r="82">
          <cell r="B82" t="str">
            <v>TC377</v>
          </cell>
          <cell r="C82" t="str">
            <v>TAFE</v>
          </cell>
          <cell r="D82">
            <v>47101000</v>
          </cell>
          <cell r="E82">
            <v>12961971</v>
          </cell>
          <cell r="F82">
            <v>7124839</v>
          </cell>
          <cell r="H82">
            <v>5837132</v>
          </cell>
          <cell r="I82">
            <v>0</v>
          </cell>
          <cell r="J82">
            <v>73000</v>
          </cell>
          <cell r="L82">
            <v>13411744.470000001</v>
          </cell>
        </row>
        <row r="83">
          <cell r="B83" t="str">
            <v>TC378</v>
          </cell>
          <cell r="C83" t="str">
            <v>SHINHAN PLASTO I PVT LTD</v>
          </cell>
          <cell r="D83">
            <v>173100000</v>
          </cell>
          <cell r="E83">
            <v>28941048</v>
          </cell>
          <cell r="F83">
            <v>28590019</v>
          </cell>
          <cell r="H83">
            <v>351029</v>
          </cell>
          <cell r="I83">
            <v>0</v>
          </cell>
          <cell r="L83">
            <v>34114883</v>
          </cell>
        </row>
        <row r="84">
          <cell r="B84" t="str">
            <v>TC379</v>
          </cell>
          <cell r="C84" t="str">
            <v>MIPL - ASCENDAS</v>
          </cell>
          <cell r="D84">
            <v>299500000</v>
          </cell>
          <cell r="E84">
            <v>24786766</v>
          </cell>
          <cell r="F84">
            <v>24780589</v>
          </cell>
          <cell r="H84">
            <v>6177</v>
          </cell>
          <cell r="J84">
            <v>450000</v>
          </cell>
          <cell r="L84">
            <v>32043605</v>
          </cell>
        </row>
        <row r="85">
          <cell r="B85" t="str">
            <v>TC380</v>
          </cell>
          <cell r="C85" t="str">
            <v>BANNARI AMMAN SUGARS LTD</v>
          </cell>
          <cell r="D85">
            <v>24389500</v>
          </cell>
          <cell r="E85">
            <v>857982</v>
          </cell>
          <cell r="H85">
            <v>857982</v>
          </cell>
          <cell r="I85">
            <v>0</v>
          </cell>
          <cell r="J85">
            <v>170000</v>
          </cell>
          <cell r="L85">
            <v>1584735.17</v>
          </cell>
        </row>
        <row r="86">
          <cell r="B86" t="str">
            <v>TC386</v>
          </cell>
          <cell r="C86" t="str">
            <v>ROBIN ESTATES</v>
          </cell>
          <cell r="D86">
            <v>52600000</v>
          </cell>
          <cell r="E86">
            <v>1681632</v>
          </cell>
          <cell r="H86">
            <v>1681632</v>
          </cell>
          <cell r="I86">
            <v>0</v>
          </cell>
          <cell r="L86">
            <v>1301864</v>
          </cell>
        </row>
        <row r="87">
          <cell r="B87" t="str">
            <v>TC387</v>
          </cell>
          <cell r="C87" t="str">
            <v>ARIHANT FOUNDATIONS PVT LTD</v>
          </cell>
          <cell r="D87">
            <v>233894000</v>
          </cell>
          <cell r="E87">
            <v>13588292</v>
          </cell>
          <cell r="H87">
            <v>13588292</v>
          </cell>
          <cell r="I87">
            <v>0</v>
          </cell>
          <cell r="L87">
            <v>10627175</v>
          </cell>
        </row>
        <row r="88">
          <cell r="B88" t="str">
            <v>TC391</v>
          </cell>
          <cell r="C88" t="str">
            <v>Pondy College</v>
          </cell>
          <cell r="J88">
            <v>18200000</v>
          </cell>
        </row>
        <row r="89">
          <cell r="B89" t="str">
            <v>TC394</v>
          </cell>
          <cell r="C89" t="str">
            <v>INDO TECH TRANSFORMERS LTD</v>
          </cell>
          <cell r="D89">
            <v>6495999.9999999991</v>
          </cell>
          <cell r="E89">
            <v>3207082</v>
          </cell>
          <cell r="F89">
            <v>3198623</v>
          </cell>
          <cell r="H89">
            <v>8459</v>
          </cell>
          <cell r="I89">
            <v>0</v>
          </cell>
          <cell r="L89">
            <v>2294049</v>
          </cell>
        </row>
        <row r="90">
          <cell r="B90" t="str">
            <v>TC395</v>
          </cell>
          <cell r="C90" t="str">
            <v>BUNDI I PVT LTD</v>
          </cell>
          <cell r="D90">
            <v>56585000</v>
          </cell>
          <cell r="E90">
            <v>3714059</v>
          </cell>
          <cell r="F90">
            <v>3714059</v>
          </cell>
          <cell r="G90">
            <v>3714059</v>
          </cell>
          <cell r="H90">
            <v>0</v>
          </cell>
          <cell r="I90">
            <v>0</v>
          </cell>
          <cell r="L90">
            <v>7019529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n (2)"/>
      <sheetName val="final 061106"/>
      <sheetName val="chn"/>
      <sheetName val="INFRA"/>
      <sheetName val="chn -1"/>
      <sheetName val="Final"/>
      <sheetName val="collectiondetails"/>
      <sheetName val="final 2nd Nov2006"/>
      <sheetName val="Sheet3"/>
      <sheetName val="Sheet5"/>
      <sheetName val="Sheet4"/>
      <sheetName val="Sheet2"/>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sheetName val="P&amp;L"/>
      <sheetName val="SOCIE"/>
      <sheetName val="CFS"/>
      <sheetName val="Cash flow"/>
      <sheetName val="BS - ESC"/>
      <sheetName val="BS-PPE"/>
      <sheetName val="BS Schedule"/>
      <sheetName val="Sheet21"/>
      <sheetName val="Sheet23"/>
      <sheetName val="Sheet24"/>
      <sheetName val="PL Schedule"/>
      <sheetName val="Sheet25"/>
      <sheetName val="GBS Final"/>
      <sheetName val="PPE FY19"/>
      <sheetName val="Sheet6"/>
      <sheetName val="Sheet3"/>
      <sheetName val="Sheet4"/>
      <sheetName val="Sheet5"/>
      <sheetName val="Sheet7"/>
      <sheetName val="Sheet8"/>
      <sheetName val="Sheet9"/>
      <sheetName val="Sheet10"/>
      <sheetName val="Sheet12"/>
      <sheetName val="Sheet14"/>
      <sheetName val="Sheet15"/>
      <sheetName val="Sheet16"/>
      <sheetName val="Sheet17"/>
      <sheetName val="Sheet18"/>
      <sheetName val="Sheet22"/>
      <sheetName val="Sheet26"/>
      <sheetName val="Sheet27"/>
      <sheetName val="GPL Final"/>
      <sheetName val="Sheet1"/>
      <sheetName val="Sheet2"/>
      <sheetName val="GBS"/>
      <sheetName val="Acturial Reco"/>
      <sheetName val="Sheet11"/>
      <sheetName val="Sheet13"/>
      <sheetName val="Sheet19"/>
      <sheetName val="Sheet20"/>
      <sheetName val="SVS TB"/>
      <sheetName val="Ind AS TB"/>
      <sheetName val="TB Round"/>
      <sheetName val="Ratio analysis"/>
      <sheetName val="Ageing"/>
      <sheetName val="RPT"/>
      <sheetName val="Segment revenue"/>
      <sheetName val="IT Computation"/>
      <sheetName val="DT"/>
      <sheetName val="Sheet28"/>
      <sheetName val="EPS"/>
      <sheetName val="Financial instruments"/>
      <sheetName val="Disclosure 1"/>
      <sheetName val="Disclosure 2"/>
    </sheetNames>
    <sheetDataSet>
      <sheetData sheetId="0">
        <row r="20">
          <cell r="D20">
            <v>1549.76</v>
          </cell>
        </row>
        <row r="27">
          <cell r="D27">
            <v>13527.63</v>
          </cell>
        </row>
        <row r="36">
          <cell r="D36">
            <v>60488.44000000001</v>
          </cell>
        </row>
        <row r="44">
          <cell r="D44">
            <v>37.64</v>
          </cell>
        </row>
        <row r="56">
          <cell r="D56">
            <v>2426.63</v>
          </cell>
        </row>
      </sheetData>
      <sheetData sheetId="1">
        <row r="8">
          <cell r="D8">
            <v>29633.890000000003</v>
          </cell>
        </row>
        <row r="25">
          <cell r="D25">
            <v>23109.3</v>
          </cell>
        </row>
        <row r="37">
          <cell r="D37">
            <v>23109.37</v>
          </cell>
        </row>
      </sheetData>
      <sheetData sheetId="2"/>
      <sheetData sheetId="3">
        <row r="45">
          <cell r="D45">
            <v>-1.84</v>
          </cell>
        </row>
      </sheetData>
      <sheetData sheetId="4"/>
      <sheetData sheetId="5"/>
      <sheetData sheetId="6"/>
      <sheetData sheetId="7">
        <row r="46">
          <cell r="C46">
            <v>4094.42</v>
          </cell>
        </row>
      </sheetData>
      <sheetData sheetId="8"/>
      <sheetData sheetId="9"/>
      <sheetData sheetId="10"/>
      <sheetData sheetId="11">
        <row r="29">
          <cell r="C29">
            <v>261.93</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ow r="147">
          <cell r="I147">
            <v>0</v>
          </cell>
        </row>
      </sheetData>
      <sheetData sheetId="44"/>
      <sheetData sheetId="45"/>
      <sheetData sheetId="46"/>
      <sheetData sheetId="47"/>
      <sheetData sheetId="48"/>
      <sheetData sheetId="49"/>
      <sheetData sheetId="50"/>
      <sheetData sheetId="51"/>
      <sheetData sheetId="52"/>
      <sheetData sheetId="53"/>
      <sheetData sheetId="5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
  <sheetViews>
    <sheetView workbookViewId="0">
      <selection activeCell="D3" sqref="D3"/>
    </sheetView>
  </sheetViews>
  <sheetFormatPr defaultRowHeight="14.4" x14ac:dyDescent="0.3"/>
  <cols>
    <col min="2" max="2" width="31.109375" bestFit="1" customWidth="1"/>
    <col min="3" max="4" width="13.6640625" bestFit="1" customWidth="1"/>
  </cols>
  <sheetData>
    <row r="2" spans="1:4" ht="16.8" x14ac:dyDescent="0.4">
      <c r="A2" t="s">
        <v>284</v>
      </c>
      <c r="B2" s="1" t="s">
        <v>362</v>
      </c>
      <c r="C2" s="16">
        <v>12869458</v>
      </c>
      <c r="D2" s="16"/>
    </row>
    <row r="3" spans="1:4" ht="16.8" x14ac:dyDescent="0.4">
      <c r="B3" s="1" t="s">
        <v>363</v>
      </c>
      <c r="C3" s="16"/>
      <c r="D3" s="16">
        <f>C2</f>
        <v>12869458</v>
      </c>
    </row>
    <row r="4" spans="1:4" x14ac:dyDescent="0.3">
      <c r="D4" s="1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82"/>
  <sheetViews>
    <sheetView showGridLines="0" topLeftCell="A7" workbookViewId="0">
      <selection activeCell="E13" sqref="E12:E13"/>
    </sheetView>
  </sheetViews>
  <sheetFormatPr defaultColWidth="9.33203125" defaultRowHeight="14.4" x14ac:dyDescent="0.3"/>
  <cols>
    <col min="1" max="2" width="9.33203125" style="52"/>
    <col min="3" max="3" width="51.6640625" style="52" bestFit="1" customWidth="1"/>
    <col min="4" max="5" width="16.5546875" style="56" bestFit="1" customWidth="1"/>
    <col min="6" max="6" width="15" style="52" bestFit="1" customWidth="1"/>
    <col min="7" max="7" width="14.44140625" style="52" bestFit="1" customWidth="1"/>
    <col min="8" max="8" width="14.33203125" style="52" bestFit="1" customWidth="1"/>
    <col min="9" max="16384" width="9.33203125" style="52"/>
  </cols>
  <sheetData>
    <row r="1" spans="3:8" ht="15" thickBot="1" x14ac:dyDescent="0.35"/>
    <row r="2" spans="3:8" ht="15" thickBot="1" x14ac:dyDescent="0.35">
      <c r="C2" s="548" t="s">
        <v>3</v>
      </c>
      <c r="D2" s="549"/>
      <c r="E2" s="550"/>
    </row>
    <row r="3" spans="3:8" ht="15" thickBot="1" x14ac:dyDescent="0.35">
      <c r="C3" s="548" t="s">
        <v>391</v>
      </c>
      <c r="D3" s="549"/>
      <c r="E3" s="550"/>
    </row>
    <row r="4" spans="3:8" ht="15" thickBot="1" x14ac:dyDescent="0.35">
      <c r="C4" s="57"/>
      <c r="D4" s="551" t="s">
        <v>283</v>
      </c>
      <c r="E4" s="551"/>
    </row>
    <row r="5" spans="3:8" ht="15" thickBot="1" x14ac:dyDescent="0.35">
      <c r="C5" s="58" t="s">
        <v>0</v>
      </c>
      <c r="D5" s="59" t="s">
        <v>1</v>
      </c>
      <c r="E5" s="59" t="s">
        <v>2</v>
      </c>
    </row>
    <row r="6" spans="3:8" x14ac:dyDescent="0.3">
      <c r="C6" s="60" t="s">
        <v>181</v>
      </c>
      <c r="D6" s="61"/>
      <c r="E6" s="61"/>
    </row>
    <row r="7" spans="3:8" x14ac:dyDescent="0.3">
      <c r="C7" s="62" t="s">
        <v>180</v>
      </c>
      <c r="D7" s="63">
        <v>0</v>
      </c>
      <c r="E7" s="63">
        <f>'ERP TB'!E3</f>
        <v>677.84500000000003</v>
      </c>
    </row>
    <row r="8" spans="3:8" x14ac:dyDescent="0.3">
      <c r="C8" s="62" t="s">
        <v>133</v>
      </c>
      <c r="D8" s="63">
        <v>0</v>
      </c>
      <c r="E8" s="63">
        <v>0</v>
      </c>
      <c r="F8" s="552" t="s">
        <v>178</v>
      </c>
      <c r="G8" s="22"/>
    </row>
    <row r="9" spans="3:8" x14ac:dyDescent="0.3">
      <c r="C9" s="62" t="s">
        <v>134</v>
      </c>
      <c r="D9" s="63">
        <f>'ERP TB'!D5-'ERP TB'!E4</f>
        <v>2210.88328</v>
      </c>
      <c r="E9" s="63">
        <v>0</v>
      </c>
      <c r="F9" s="552"/>
      <c r="G9" s="64"/>
      <c r="H9" s="65"/>
    </row>
    <row r="10" spans="3:8" x14ac:dyDescent="0.3">
      <c r="C10" s="62" t="s">
        <v>44</v>
      </c>
      <c r="D10" s="63">
        <v>0</v>
      </c>
      <c r="E10" s="63">
        <f>'ERP TB'!E6</f>
        <v>671.50571000000002</v>
      </c>
    </row>
    <row r="11" spans="3:8" x14ac:dyDescent="0.3">
      <c r="C11" s="66" t="s">
        <v>179</v>
      </c>
      <c r="D11" s="63"/>
      <c r="E11" s="63"/>
    </row>
    <row r="12" spans="3:8" x14ac:dyDescent="0.3">
      <c r="C12" s="62" t="s">
        <v>135</v>
      </c>
      <c r="D12" s="63">
        <v>0</v>
      </c>
      <c r="E12" s="63">
        <f>'ERP TB'!E7</f>
        <v>432.27382999999998</v>
      </c>
    </row>
    <row r="13" spans="3:8" x14ac:dyDescent="0.3">
      <c r="C13" s="62" t="s">
        <v>89</v>
      </c>
      <c r="D13" s="63">
        <v>0</v>
      </c>
      <c r="E13" s="63">
        <f>'Supplier ledger'!D4</f>
        <v>465.63359159999999</v>
      </c>
    </row>
    <row r="14" spans="3:8" x14ac:dyDescent="0.3">
      <c r="C14" s="66" t="s">
        <v>182</v>
      </c>
      <c r="D14" s="63"/>
      <c r="E14" s="63"/>
    </row>
    <row r="15" spans="3:8" x14ac:dyDescent="0.3">
      <c r="C15" s="62" t="s">
        <v>136</v>
      </c>
      <c r="D15" s="63">
        <v>0</v>
      </c>
      <c r="E15" s="63">
        <f>'ERP TB'!E8</f>
        <v>1.11178</v>
      </c>
    </row>
    <row r="16" spans="3:8" x14ac:dyDescent="0.3">
      <c r="C16" s="62" t="s">
        <v>137</v>
      </c>
      <c r="D16" s="63">
        <v>0</v>
      </c>
      <c r="E16" s="63">
        <f>'ERP TB'!E9</f>
        <v>4.35717</v>
      </c>
    </row>
    <row r="17" spans="3:9" x14ac:dyDescent="0.3">
      <c r="C17" s="62" t="s">
        <v>138</v>
      </c>
      <c r="D17" s="63">
        <v>0</v>
      </c>
      <c r="E17" s="63">
        <f>'ERP TB'!E10</f>
        <v>0.29499999999999998</v>
      </c>
    </row>
    <row r="18" spans="3:9" x14ac:dyDescent="0.3">
      <c r="C18" s="62" t="s">
        <v>139</v>
      </c>
      <c r="D18" s="63">
        <v>0</v>
      </c>
      <c r="E18" s="63">
        <f>'ERP TB'!E11</f>
        <v>0.46500000000000002</v>
      </c>
    </row>
    <row r="19" spans="3:9" x14ac:dyDescent="0.3">
      <c r="C19" s="62" t="s">
        <v>140</v>
      </c>
      <c r="D19" s="63">
        <v>0</v>
      </c>
      <c r="E19" s="63">
        <v>0</v>
      </c>
    </row>
    <row r="20" spans="3:9" x14ac:dyDescent="0.3">
      <c r="C20" s="62" t="s">
        <v>141</v>
      </c>
      <c r="D20" s="63">
        <v>0</v>
      </c>
      <c r="E20" s="63">
        <f>'ERP TB'!E13</f>
        <v>2.00223</v>
      </c>
    </row>
    <row r="21" spans="3:9" x14ac:dyDescent="0.3">
      <c r="C21" s="66" t="s">
        <v>50</v>
      </c>
      <c r="D21" s="63"/>
      <c r="E21" s="63"/>
      <c r="F21" s="88"/>
    </row>
    <row r="22" spans="3:9" x14ac:dyDescent="0.3">
      <c r="C22" s="62" t="s">
        <v>142</v>
      </c>
      <c r="D22" s="63"/>
      <c r="E22" s="63">
        <v>0</v>
      </c>
    </row>
    <row r="23" spans="3:9" x14ac:dyDescent="0.3">
      <c r="C23" s="62" t="s">
        <v>145</v>
      </c>
      <c r="D23" s="85">
        <v>0</v>
      </c>
      <c r="E23" s="63">
        <f>'Supplier ledger'!D5</f>
        <v>0.26895000000000002</v>
      </c>
      <c r="F23" s="51"/>
    </row>
    <row r="24" spans="3:9" x14ac:dyDescent="0.3">
      <c r="C24" s="62" t="s">
        <v>146</v>
      </c>
      <c r="D24" s="63">
        <v>0</v>
      </c>
      <c r="E24" s="63">
        <f>'Supplier ledger'!D6</f>
        <v>0.45931</v>
      </c>
    </row>
    <row r="25" spans="3:9" x14ac:dyDescent="0.3">
      <c r="C25" s="62" t="s">
        <v>147</v>
      </c>
      <c r="D25" s="63">
        <v>0</v>
      </c>
      <c r="E25" s="63">
        <f>'Supplier ledger'!D7</f>
        <v>0.36342000000000002</v>
      </c>
      <c r="G25" s="67"/>
    </row>
    <row r="26" spans="3:9" x14ac:dyDescent="0.3">
      <c r="C26" s="62" t="s">
        <v>148</v>
      </c>
      <c r="D26" s="63">
        <v>0</v>
      </c>
      <c r="E26" s="63">
        <f>'Supplier ledger'!D8</f>
        <v>1.81199</v>
      </c>
    </row>
    <row r="27" spans="3:9" x14ac:dyDescent="0.3">
      <c r="C27" s="62" t="s">
        <v>149</v>
      </c>
      <c r="D27" s="63">
        <v>0</v>
      </c>
      <c r="E27" s="63">
        <f>'Supplier ledger'!D9</f>
        <v>0.20385</v>
      </c>
    </row>
    <row r="28" spans="3:9" x14ac:dyDescent="0.3">
      <c r="C28" s="62" t="s">
        <v>150</v>
      </c>
      <c r="D28" s="63">
        <v>0</v>
      </c>
      <c r="E28" s="63">
        <f>'Supplier ledger'!D10</f>
        <v>1.9124926</v>
      </c>
      <c r="F28" s="67"/>
      <c r="G28" s="67"/>
      <c r="I28" s="67"/>
    </row>
    <row r="29" spans="3:9" x14ac:dyDescent="0.3">
      <c r="C29" s="62" t="s">
        <v>151</v>
      </c>
      <c r="D29" s="63">
        <v>0</v>
      </c>
      <c r="E29" s="63">
        <f>'sub cont '!E2</f>
        <v>0.57901999999999998</v>
      </c>
      <c r="F29" s="67"/>
      <c r="G29" s="67"/>
      <c r="I29" s="67"/>
    </row>
    <row r="30" spans="3:9" x14ac:dyDescent="0.3">
      <c r="C30" s="62" t="s">
        <v>386</v>
      </c>
      <c r="D30" s="63">
        <v>0</v>
      </c>
      <c r="E30" s="63">
        <f>'sub cont '!E6</f>
        <v>1.1561999999999999</v>
      </c>
      <c r="F30" s="67"/>
      <c r="G30" s="67"/>
      <c r="I30" s="67"/>
    </row>
    <row r="31" spans="3:9" x14ac:dyDescent="0.3">
      <c r="C31" s="62" t="s">
        <v>152</v>
      </c>
      <c r="D31" s="63">
        <v>0</v>
      </c>
      <c r="E31" s="63">
        <f>+'sub cont '!E3</f>
        <v>0.15989</v>
      </c>
      <c r="F31" s="67"/>
      <c r="G31" s="67"/>
      <c r="I31" s="67"/>
    </row>
    <row r="32" spans="3:9" x14ac:dyDescent="0.3">
      <c r="C32" s="62" t="s">
        <v>153</v>
      </c>
      <c r="D32" s="63">
        <v>0</v>
      </c>
      <c r="E32" s="63">
        <f>+'sub cont '!E4</f>
        <v>0.55508000000000002</v>
      </c>
      <c r="F32" s="67"/>
      <c r="G32" s="67"/>
      <c r="I32" s="67"/>
    </row>
    <row r="33" spans="3:9" x14ac:dyDescent="0.3">
      <c r="C33" s="62" t="s">
        <v>154</v>
      </c>
      <c r="D33" s="63">
        <v>0</v>
      </c>
      <c r="E33" s="63">
        <f>+'sub cont '!E5</f>
        <v>6.2839999999999993E-2</v>
      </c>
      <c r="F33" s="67"/>
      <c r="G33" s="67"/>
      <c r="I33" s="67"/>
    </row>
    <row r="34" spans="3:9" x14ac:dyDescent="0.3">
      <c r="C34" s="62" t="s">
        <v>155</v>
      </c>
      <c r="D34" s="63">
        <v>0</v>
      </c>
      <c r="E34" s="63">
        <v>0</v>
      </c>
      <c r="F34" s="67"/>
      <c r="G34" s="67"/>
      <c r="I34" s="67"/>
    </row>
    <row r="35" spans="3:9" x14ac:dyDescent="0.3">
      <c r="C35" s="62" t="s">
        <v>237</v>
      </c>
      <c r="D35" s="63"/>
      <c r="E35" s="63">
        <f>+'sub cont '!E7</f>
        <v>0.21232999999999999</v>
      </c>
      <c r="F35" s="67"/>
      <c r="G35" s="67"/>
      <c r="I35" s="67"/>
    </row>
    <row r="36" spans="3:9" x14ac:dyDescent="0.3">
      <c r="C36" s="66" t="s">
        <v>183</v>
      </c>
      <c r="D36" s="63"/>
      <c r="E36" s="63"/>
      <c r="F36" s="67"/>
      <c r="G36" s="67"/>
      <c r="I36" s="67"/>
    </row>
    <row r="37" spans="3:9" x14ac:dyDescent="0.3">
      <c r="C37" s="62" t="s">
        <v>156</v>
      </c>
      <c r="D37" s="63">
        <v>0</v>
      </c>
      <c r="E37" s="63">
        <f>'ERP TB'!E16</f>
        <v>122.64268</v>
      </c>
      <c r="G37" s="67"/>
    </row>
    <row r="38" spans="3:9" x14ac:dyDescent="0.3">
      <c r="C38" s="62" t="s">
        <v>157</v>
      </c>
      <c r="D38" s="63">
        <v>0</v>
      </c>
      <c r="E38" s="63">
        <f>'ERP TB'!E17</f>
        <v>160.86823000000001</v>
      </c>
    </row>
    <row r="39" spans="3:9" x14ac:dyDescent="0.3">
      <c r="C39" s="62" t="str">
        <f>'ERP TB'!C51</f>
        <v>Provision for TDS Receivable</v>
      </c>
      <c r="D39" s="63">
        <v>0</v>
      </c>
      <c r="E39" s="63">
        <f>'ERP TB'!E18</f>
        <v>9.9861799999999992</v>
      </c>
    </row>
    <row r="40" spans="3:9" x14ac:dyDescent="0.3">
      <c r="C40" s="66" t="s">
        <v>184</v>
      </c>
      <c r="D40" s="63"/>
      <c r="E40" s="63"/>
    </row>
    <row r="41" spans="3:9" x14ac:dyDescent="0.3">
      <c r="C41" s="62" t="s">
        <v>158</v>
      </c>
      <c r="D41" s="63">
        <f>'ERP TB'!D19</f>
        <v>146.72617</v>
      </c>
      <c r="E41" s="63">
        <v>0</v>
      </c>
    </row>
    <row r="42" spans="3:9" x14ac:dyDescent="0.3">
      <c r="C42" s="62" t="s">
        <v>159</v>
      </c>
      <c r="D42" s="63">
        <f>'ERP TB'!D20</f>
        <v>6.4902499999999996</v>
      </c>
      <c r="E42" s="63">
        <v>0</v>
      </c>
    </row>
    <row r="43" spans="3:9" x14ac:dyDescent="0.3">
      <c r="C43" s="62" t="s">
        <v>160</v>
      </c>
      <c r="D43" s="63">
        <f>'ERP TB'!D21</f>
        <v>10.28063</v>
      </c>
      <c r="E43" s="63">
        <v>0</v>
      </c>
    </row>
    <row r="44" spans="3:9" x14ac:dyDescent="0.3">
      <c r="C44" s="62" t="s">
        <v>161</v>
      </c>
      <c r="D44" s="63">
        <f>'ERP TB'!D22</f>
        <v>5.0481100000000003</v>
      </c>
      <c r="E44" s="63">
        <v>0</v>
      </c>
    </row>
    <row r="45" spans="3:9" x14ac:dyDescent="0.3">
      <c r="C45" s="62" t="s">
        <v>162</v>
      </c>
      <c r="D45" s="63">
        <f>'ERP TB'!D23</f>
        <v>19.47156</v>
      </c>
      <c r="E45" s="63">
        <v>0</v>
      </c>
    </row>
    <row r="46" spans="3:9" x14ac:dyDescent="0.3">
      <c r="C46" s="62" t="s">
        <v>163</v>
      </c>
      <c r="D46" s="63">
        <v>0</v>
      </c>
      <c r="E46" s="63">
        <f>'ERP TB'!E24</f>
        <v>146.72617</v>
      </c>
    </row>
    <row r="47" spans="3:9" x14ac:dyDescent="0.3">
      <c r="C47" s="62" t="s">
        <v>164</v>
      </c>
      <c r="D47" s="63">
        <v>0</v>
      </c>
      <c r="E47" s="63">
        <f>'ERP TB'!E25</f>
        <v>6.4902499999999996</v>
      </c>
    </row>
    <row r="48" spans="3:9" x14ac:dyDescent="0.3">
      <c r="C48" s="62" t="s">
        <v>165</v>
      </c>
      <c r="D48" s="63">
        <v>0</v>
      </c>
      <c r="E48" s="63">
        <f>'ERP TB'!E26</f>
        <v>10.28063</v>
      </c>
    </row>
    <row r="49" spans="3:7" x14ac:dyDescent="0.3">
      <c r="C49" s="62" t="s">
        <v>166</v>
      </c>
      <c r="D49" s="63">
        <v>0</v>
      </c>
      <c r="E49" s="63">
        <f>'ERP TB'!E27</f>
        <v>5.0481100000000003</v>
      </c>
    </row>
    <row r="50" spans="3:7" x14ac:dyDescent="0.3">
      <c r="C50" s="62" t="s">
        <v>167</v>
      </c>
      <c r="D50" s="63">
        <v>0</v>
      </c>
      <c r="E50" s="63">
        <f>'ERP TB'!E28</f>
        <v>19.47156</v>
      </c>
    </row>
    <row r="51" spans="3:7" x14ac:dyDescent="0.3">
      <c r="C51" s="66" t="s">
        <v>185</v>
      </c>
      <c r="D51" s="63"/>
      <c r="E51" s="63"/>
    </row>
    <row r="52" spans="3:7" x14ac:dyDescent="0.3">
      <c r="C52" s="62" t="s">
        <v>168</v>
      </c>
      <c r="D52" s="63">
        <f>'ERP TB'!D29</f>
        <v>160.86823000000001</v>
      </c>
      <c r="E52" s="63">
        <v>0</v>
      </c>
    </row>
    <row r="53" spans="3:7" x14ac:dyDescent="0.3">
      <c r="C53" s="66" t="s">
        <v>186</v>
      </c>
      <c r="D53" s="63"/>
      <c r="E53" s="63"/>
    </row>
    <row r="54" spans="3:7" x14ac:dyDescent="0.3">
      <c r="C54" s="62" t="s">
        <v>169</v>
      </c>
      <c r="D54" s="63">
        <f>'ERP TB'!D30</f>
        <v>0</v>
      </c>
      <c r="E54" s="63">
        <v>0</v>
      </c>
    </row>
    <row r="55" spans="3:7" x14ac:dyDescent="0.3">
      <c r="C55" s="62" t="s">
        <v>170</v>
      </c>
      <c r="D55" s="63">
        <f>'ERP TB'!D32</f>
        <v>1.0940700000000001</v>
      </c>
      <c r="E55" s="63">
        <v>0</v>
      </c>
    </row>
    <row r="56" spans="3:7" x14ac:dyDescent="0.3">
      <c r="C56" s="66" t="s">
        <v>187</v>
      </c>
      <c r="D56" s="63"/>
      <c r="E56" s="63"/>
    </row>
    <row r="57" spans="3:7" x14ac:dyDescent="0.3">
      <c r="C57" s="62" t="s">
        <v>171</v>
      </c>
      <c r="D57" s="63"/>
      <c r="E57" s="63">
        <f>'ERP TB'!E33</f>
        <v>2.266E-2</v>
      </c>
    </row>
    <row r="58" spans="3:7" x14ac:dyDescent="0.3">
      <c r="C58" s="66" t="s">
        <v>188</v>
      </c>
      <c r="D58" s="63"/>
      <c r="E58" s="63"/>
    </row>
    <row r="59" spans="3:7" x14ac:dyDescent="0.3">
      <c r="C59" s="62" t="s">
        <v>143</v>
      </c>
      <c r="D59" s="63">
        <f>'Supplier ledger'!C2</f>
        <v>30.303850000000001</v>
      </c>
      <c r="E59" s="63">
        <v>0</v>
      </c>
    </row>
    <row r="60" spans="3:7" x14ac:dyDescent="0.3">
      <c r="C60" s="62" t="s">
        <v>144</v>
      </c>
      <c r="D60" s="63">
        <f>'Supplier ledger'!C3</f>
        <v>20.09196</v>
      </c>
      <c r="E60" s="63">
        <v>0</v>
      </c>
      <c r="F60" s="65"/>
      <c r="G60" s="65"/>
    </row>
    <row r="61" spans="3:7" x14ac:dyDescent="0.3">
      <c r="C61" s="66" t="s">
        <v>189</v>
      </c>
      <c r="D61" s="63"/>
      <c r="E61" s="63"/>
    </row>
    <row r="62" spans="3:7" x14ac:dyDescent="0.3">
      <c r="C62" s="62" t="s">
        <v>172</v>
      </c>
      <c r="D62" s="63">
        <f>'ERP TB'!D34</f>
        <v>0</v>
      </c>
      <c r="E62" s="63">
        <v>0</v>
      </c>
      <c r="G62" s="65"/>
    </row>
    <row r="63" spans="3:7" x14ac:dyDescent="0.3">
      <c r="C63" s="62" t="s">
        <v>173</v>
      </c>
      <c r="D63" s="63">
        <f>'ERP TB'!D35</f>
        <v>0</v>
      </c>
      <c r="E63" s="63">
        <v>0</v>
      </c>
      <c r="F63" s="65"/>
      <c r="G63" s="65"/>
    </row>
    <row r="64" spans="3:7" x14ac:dyDescent="0.3">
      <c r="C64" s="62" t="s">
        <v>174</v>
      </c>
      <c r="D64" s="63">
        <f>'ERP TB'!D36</f>
        <v>125.88414</v>
      </c>
      <c r="E64" s="63">
        <v>0</v>
      </c>
      <c r="F64" s="56"/>
    </row>
    <row r="65" spans="3:6" x14ac:dyDescent="0.3">
      <c r="C65" s="62" t="s">
        <v>175</v>
      </c>
      <c r="D65" s="63">
        <f>'ERP TB'!D37</f>
        <v>0.54296</v>
      </c>
      <c r="E65" s="63">
        <v>0</v>
      </c>
      <c r="F65" s="65"/>
    </row>
    <row r="66" spans="3:6" x14ac:dyDescent="0.3">
      <c r="C66" s="62" t="s">
        <v>176</v>
      </c>
      <c r="D66" s="63">
        <f>'ERP TB'!D38</f>
        <v>6.2017600000000002</v>
      </c>
      <c r="E66" s="63">
        <v>0</v>
      </c>
    </row>
    <row r="67" spans="3:6" x14ac:dyDescent="0.3">
      <c r="C67" s="66" t="s">
        <v>6</v>
      </c>
      <c r="D67" s="63"/>
      <c r="E67" s="63"/>
    </row>
    <row r="68" spans="3:6" x14ac:dyDescent="0.3">
      <c r="C68" s="62" t="s">
        <v>235</v>
      </c>
      <c r="D68" s="63"/>
      <c r="E68" s="63">
        <f>'ERP TB'!E39</f>
        <v>0</v>
      </c>
    </row>
    <row r="69" spans="3:6" x14ac:dyDescent="0.3">
      <c r="C69" s="66" t="s">
        <v>112</v>
      </c>
      <c r="D69" s="63"/>
      <c r="E69" s="63"/>
    </row>
    <row r="70" spans="3:6" x14ac:dyDescent="0.3">
      <c r="C70" s="62" t="s">
        <v>177</v>
      </c>
      <c r="D70" s="63">
        <f>'ERP TB'!D49</f>
        <v>0.4</v>
      </c>
      <c r="E70" s="63">
        <v>0</v>
      </c>
    </row>
    <row r="71" spans="3:6" x14ac:dyDescent="0.3">
      <c r="C71" s="62" t="s">
        <v>209</v>
      </c>
      <c r="D71" s="63">
        <f>'ERP TB'!D40</f>
        <v>0</v>
      </c>
      <c r="E71" s="63"/>
    </row>
    <row r="72" spans="3:6" x14ac:dyDescent="0.3">
      <c r="C72" s="62" t="s">
        <v>210</v>
      </c>
      <c r="D72" s="63">
        <f>'ERP TB'!D41</f>
        <v>0</v>
      </c>
      <c r="E72" s="63"/>
    </row>
    <row r="73" spans="3:6" x14ac:dyDescent="0.3">
      <c r="C73" s="62" t="s">
        <v>211</v>
      </c>
      <c r="D73" s="63"/>
      <c r="E73" s="63">
        <f>'ERP TB'!E42</f>
        <v>0</v>
      </c>
    </row>
    <row r="74" spans="3:6" x14ac:dyDescent="0.3">
      <c r="C74" s="62" t="s">
        <v>212</v>
      </c>
      <c r="D74" s="63"/>
      <c r="E74" s="63">
        <f>'ERP TB'!E43</f>
        <v>0</v>
      </c>
    </row>
    <row r="75" spans="3:6" x14ac:dyDescent="0.3">
      <c r="C75" s="62" t="s">
        <v>213</v>
      </c>
      <c r="D75" s="63">
        <f>'ERP TB'!D44</f>
        <v>0</v>
      </c>
      <c r="E75" s="63"/>
      <c r="F75" s="67"/>
    </row>
    <row r="76" spans="3:6" x14ac:dyDescent="0.3">
      <c r="C76" s="62" t="s">
        <v>214</v>
      </c>
      <c r="D76" s="63">
        <f>'ERP TB'!D45</f>
        <v>0.38700000000000001</v>
      </c>
      <c r="E76" s="63"/>
    </row>
    <row r="77" spans="3:6" x14ac:dyDescent="0.3">
      <c r="C77" s="62" t="s">
        <v>215</v>
      </c>
      <c r="D77" s="63">
        <f>'ERP TB'!D46</f>
        <v>0</v>
      </c>
      <c r="E77" s="63"/>
    </row>
    <row r="78" spans="3:6" x14ac:dyDescent="0.3">
      <c r="C78" s="62" t="s">
        <v>229</v>
      </c>
      <c r="D78" s="63">
        <f>'ERP TB'!D48</f>
        <v>9.665E-2</v>
      </c>
      <c r="E78" s="63"/>
    </row>
    <row r="79" spans="3:6" x14ac:dyDescent="0.3">
      <c r="C79" s="62" t="s">
        <v>285</v>
      </c>
      <c r="D79" s="18">
        <f>'ERP TB'!D50</f>
        <v>0</v>
      </c>
      <c r="E79" s="63"/>
    </row>
    <row r="80" spans="3:6" x14ac:dyDescent="0.3">
      <c r="C80" s="62" t="s">
        <v>216</v>
      </c>
      <c r="D80" s="63">
        <f>ROUNDDOWN('ERP TB'!D47,0)</f>
        <v>0</v>
      </c>
      <c r="E80" s="63"/>
    </row>
    <row r="81" spans="3:6" ht="15" thickBot="1" x14ac:dyDescent="0.35">
      <c r="C81" s="55" t="s">
        <v>364</v>
      </c>
      <c r="D81" s="63">
        <f>ROUND('ERP TB'!D52,0)</f>
        <v>0</v>
      </c>
      <c r="E81" s="63"/>
    </row>
    <row r="82" spans="3:6" ht="15" thickBot="1" x14ac:dyDescent="0.35">
      <c r="C82" s="68" t="s">
        <v>4</v>
      </c>
      <c r="D82" s="69">
        <f>SUM(D6:D81)</f>
        <v>2744.7706200000007</v>
      </c>
      <c r="E82" s="70">
        <f>SUM(E6:E81)</f>
        <v>2744.7711542000011</v>
      </c>
      <c r="F82" s="65">
        <f>D82-E82</f>
        <v>-5.3420000040205196E-4</v>
      </c>
    </row>
  </sheetData>
  <mergeCells count="4">
    <mergeCell ref="C2:E2"/>
    <mergeCell ref="D4:E4"/>
    <mergeCell ref="C3:E3"/>
    <mergeCell ref="F8:F9"/>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topLeftCell="A49" workbookViewId="0">
      <selection activeCell="D32" sqref="D32"/>
    </sheetView>
  </sheetViews>
  <sheetFormatPr defaultColWidth="9.33203125" defaultRowHeight="14.4" x14ac:dyDescent="0.3"/>
  <cols>
    <col min="1" max="2" width="9.33203125" style="22"/>
    <col min="3" max="3" width="34.6640625" style="22" bestFit="1" customWidth="1"/>
    <col min="4" max="4" width="20.33203125" style="77" bestFit="1" customWidth="1"/>
    <col min="5" max="5" width="21" style="77" bestFit="1" customWidth="1"/>
    <col min="6" max="6" width="9.44140625" style="22" bestFit="1" customWidth="1"/>
    <col min="7" max="16384" width="9.33203125" style="22"/>
  </cols>
  <sheetData>
    <row r="1" spans="1:6" x14ac:dyDescent="0.3">
      <c r="D1" s="553" t="s">
        <v>392</v>
      </c>
      <c r="E1" s="553"/>
    </row>
    <row r="2" spans="1:6" s="52" customFormat="1" x14ac:dyDescent="0.3">
      <c r="A2" s="71" t="s">
        <v>217</v>
      </c>
      <c r="B2" s="71" t="s">
        <v>218</v>
      </c>
      <c r="C2" s="71" t="s">
        <v>219</v>
      </c>
      <c r="D2" s="72" t="s">
        <v>220</v>
      </c>
      <c r="E2" s="72" t="s">
        <v>221</v>
      </c>
    </row>
    <row r="3" spans="1:6" s="52" customFormat="1" x14ac:dyDescent="0.3">
      <c r="A3" s="73"/>
      <c r="B3" s="73">
        <v>100</v>
      </c>
      <c r="C3" s="73" t="s">
        <v>279</v>
      </c>
      <c r="D3" s="74">
        <f>(IFERROR(VLOOKUP(B3,[10]TB!B$2:G$38,6,0),0))/100000</f>
        <v>0</v>
      </c>
      <c r="E3" s="74">
        <f>(IFERROR(VLOOKUP(B3,[10]TB!B$2:H$38,7,0),0))/100000</f>
        <v>677.84500000000003</v>
      </c>
    </row>
    <row r="4" spans="1:6" s="52" customFormat="1" x14ac:dyDescent="0.3">
      <c r="A4" s="73"/>
      <c r="B4" s="73">
        <v>110</v>
      </c>
      <c r="C4" s="73" t="s">
        <v>133</v>
      </c>
      <c r="D4" s="74">
        <f>(IFERROR(VLOOKUP(B4,[10]TB!B$2:G$38,6,0),0))/100000</f>
        <v>0</v>
      </c>
      <c r="E4" s="74">
        <f>(IFERROR(VLOOKUP(B4,[10]TB!B$2:H$38,7,0),0))/100000</f>
        <v>100</v>
      </c>
    </row>
    <row r="5" spans="1:6" s="52" customFormat="1" x14ac:dyDescent="0.3">
      <c r="A5" s="73"/>
      <c r="B5" s="73">
        <v>111</v>
      </c>
      <c r="C5" s="73" t="s">
        <v>134</v>
      </c>
      <c r="D5" s="74">
        <f>(IFERROR(VLOOKUP(B5,[10]TB!B$2:G$38,6,0),0))/100000</f>
        <v>2310.88328</v>
      </c>
      <c r="E5" s="74">
        <f>(IFERROR(VLOOKUP(B5,[10]TB!B$2:H$38,7,0),0))/100000</f>
        <v>0</v>
      </c>
    </row>
    <row r="6" spans="1:6" s="52" customFormat="1" x14ac:dyDescent="0.3">
      <c r="A6" s="73"/>
      <c r="B6" s="73">
        <v>115</v>
      </c>
      <c r="C6" s="73" t="s">
        <v>44</v>
      </c>
      <c r="D6" s="74">
        <f>(IFERROR(VLOOKUP(B6,[10]TB!B$2:G$38,6,0),0))/100000</f>
        <v>0</v>
      </c>
      <c r="E6" s="74">
        <f>(IFERROR(VLOOKUP(B6,[10]TB!B$2:H$38,7,0),0))/100000</f>
        <v>671.50571000000002</v>
      </c>
    </row>
    <row r="7" spans="1:6" s="52" customFormat="1" x14ac:dyDescent="0.3">
      <c r="A7" s="73"/>
      <c r="B7" s="73">
        <v>244</v>
      </c>
      <c r="C7" s="73" t="s">
        <v>135</v>
      </c>
      <c r="D7" s="74">
        <f>(IFERROR(VLOOKUP(B7,[10]TB!B$2:G$38,6,0),0))/100000</f>
        <v>0</v>
      </c>
      <c r="E7" s="74">
        <f>(IFERROR(VLOOKUP(B7,[10]TB!B$2:H$38,7,0),0))/100000</f>
        <v>432.27382999999998</v>
      </c>
    </row>
    <row r="8" spans="1:6" s="52" customFormat="1" x14ac:dyDescent="0.3">
      <c r="A8" s="73"/>
      <c r="B8" s="73">
        <v>511</v>
      </c>
      <c r="C8" s="73" t="s">
        <v>136</v>
      </c>
      <c r="D8" s="74">
        <f>(IFERROR(VLOOKUP(B8,[10]TB!B$2:G$38,6,0),0))/100000</f>
        <v>0</v>
      </c>
      <c r="E8" s="74">
        <f>(IFERROR(VLOOKUP(B8,[10]TB!B$2:H$38,7,0),0))/100000</f>
        <v>1.11178</v>
      </c>
    </row>
    <row r="9" spans="1:6" s="52" customFormat="1" x14ac:dyDescent="0.3">
      <c r="A9" s="73"/>
      <c r="B9" s="73">
        <v>513</v>
      </c>
      <c r="C9" s="73" t="s">
        <v>137</v>
      </c>
      <c r="D9" s="74">
        <f>(IFERROR(VLOOKUP(B9,[10]TB!B$2:G$38,6,0),0))/100000</f>
        <v>0</v>
      </c>
      <c r="E9" s="74">
        <f>(IFERROR(VLOOKUP(B9,[10]TB!B$2:H$38,7,0),0))/100000</f>
        <v>4.35717</v>
      </c>
    </row>
    <row r="10" spans="1:6" s="52" customFormat="1" x14ac:dyDescent="0.3">
      <c r="A10" s="73"/>
      <c r="B10" s="73">
        <v>589</v>
      </c>
      <c r="C10" s="73" t="s">
        <v>138</v>
      </c>
      <c r="D10" s="74">
        <f>(IFERROR(VLOOKUP(B10,[10]TB!B$2:G$38,6,0),0))/100000</f>
        <v>0</v>
      </c>
      <c r="E10" s="74">
        <f>(IFERROR(VLOOKUP(B10,[10]TB!B$2:H$38,7,0),0))/100000</f>
        <v>0.29499999999999998</v>
      </c>
    </row>
    <row r="11" spans="1:6" s="52" customFormat="1" x14ac:dyDescent="0.3">
      <c r="A11" s="73"/>
      <c r="B11" s="73">
        <v>594</v>
      </c>
      <c r="C11" s="73" t="s">
        <v>139</v>
      </c>
      <c r="D11" s="74">
        <f>(IFERROR(VLOOKUP(B11,[10]TB!B$2:G$38,6,0),0))/100000</f>
        <v>0</v>
      </c>
      <c r="E11" s="74">
        <f>(IFERROR(VLOOKUP(B11,[10]TB!B$2:H$38,7,0),0))/100000</f>
        <v>0.46500000000000002</v>
      </c>
    </row>
    <row r="12" spans="1:6" s="52" customFormat="1" x14ac:dyDescent="0.3">
      <c r="A12" s="73"/>
      <c r="B12" s="73">
        <v>610</v>
      </c>
      <c r="C12" s="73" t="s">
        <v>140</v>
      </c>
      <c r="D12" s="74">
        <f>(IFERROR(VLOOKUP(B12,[10]TB!B$2:G$38,6,0),0))/100000</f>
        <v>0</v>
      </c>
      <c r="E12" s="74">
        <f>(IFERROR(VLOOKUP(B12,[10]TB!B$2:H$38,7,0),0))/100000</f>
        <v>0</v>
      </c>
    </row>
    <row r="13" spans="1:6" s="52" customFormat="1" x14ac:dyDescent="0.3">
      <c r="A13" s="73"/>
      <c r="B13" s="73">
        <v>631</v>
      </c>
      <c r="C13" s="73" t="s">
        <v>141</v>
      </c>
      <c r="D13" s="74">
        <f>(IFERROR(VLOOKUP(B13,[10]TB!B$2:G$38,6,0),0))/100000</f>
        <v>0</v>
      </c>
      <c r="E13" s="74">
        <f>(IFERROR(VLOOKUP(B13,[10]TB!B$2:H$38,7,0),0))/100000</f>
        <v>2.00223</v>
      </c>
    </row>
    <row r="14" spans="1:6" s="52" customFormat="1" x14ac:dyDescent="0.3">
      <c r="A14" s="73"/>
      <c r="B14" s="73">
        <v>640</v>
      </c>
      <c r="C14" s="73" t="s">
        <v>280</v>
      </c>
      <c r="D14" s="74">
        <f>(IFERROR(VLOOKUP(B14,[10]TB!B$2:G$38,6,0),0))/100000</f>
        <v>0</v>
      </c>
      <c r="E14" s="74">
        <f>(IFERROR(VLOOKUP(B14,[10]TB!B$2:H$38,7,0),0))/100000</f>
        <v>420.25779420000003</v>
      </c>
    </row>
    <row r="15" spans="1:6" s="52" customFormat="1" x14ac:dyDescent="0.3">
      <c r="A15" s="73"/>
      <c r="B15" s="73">
        <v>650</v>
      </c>
      <c r="C15" s="73" t="s">
        <v>281</v>
      </c>
      <c r="D15" s="74">
        <f>(IFERROR(VLOOKUP(B15,[10]TB!B$2:G$38,6,0),0))/100000</f>
        <v>0</v>
      </c>
      <c r="E15" s="74">
        <f>(IFERROR(VLOOKUP(B15,[10]TB!B$2:H$38,7,0),0))/100000</f>
        <v>2.7253599999999998</v>
      </c>
      <c r="F15" s="75">
        <f>+'sub cont '!E8-'ERP TB'!E15</f>
        <v>0</v>
      </c>
    </row>
    <row r="16" spans="1:6" s="52" customFormat="1" x14ac:dyDescent="0.3">
      <c r="A16" s="73"/>
      <c r="B16" s="73">
        <v>790</v>
      </c>
      <c r="C16" s="73" t="s">
        <v>156</v>
      </c>
      <c r="D16" s="74">
        <f>(IFERROR(VLOOKUP(B16,[10]TB!B$2:G$38,6,0),0))/100000</f>
        <v>0</v>
      </c>
      <c r="E16" s="74">
        <f>(IFERROR(VLOOKUP(B16,[10]TB!B$2:H$38,7,0),0))/100000</f>
        <v>122.64268</v>
      </c>
    </row>
    <row r="17" spans="1:6" s="52" customFormat="1" x14ac:dyDescent="0.3">
      <c r="A17" s="73"/>
      <c r="B17" s="73">
        <v>811</v>
      </c>
      <c r="C17" s="73" t="s">
        <v>157</v>
      </c>
      <c r="D17" s="74">
        <f>(IFERROR(VLOOKUP(B17,[10]TB!B$2:G$38,6,0),0))/100000</f>
        <v>0</v>
      </c>
      <c r="E17" s="74">
        <f>(IFERROR(VLOOKUP(B17,[10]TB!B$2:H$38,7,0),0))/100000</f>
        <v>160.86823000000001</v>
      </c>
    </row>
    <row r="18" spans="1:6" s="52" customFormat="1" x14ac:dyDescent="0.3">
      <c r="A18" s="73"/>
      <c r="B18" s="52">
        <v>812</v>
      </c>
      <c r="C18" s="52" t="s">
        <v>294</v>
      </c>
      <c r="D18" s="74">
        <f>(IFERROR(VLOOKUP(B18,[10]TB!B$2:G$38,6,0),0))/100000</f>
        <v>0</v>
      </c>
      <c r="E18" s="74">
        <f>(IFERROR(VLOOKUP(B18,[10]TB!B$2:H$38,7,0),0))/100000</f>
        <v>9.9861799999999992</v>
      </c>
    </row>
    <row r="19" spans="1:6" s="52" customFormat="1" x14ac:dyDescent="0.3">
      <c r="A19" s="73"/>
      <c r="B19" s="73">
        <v>2030</v>
      </c>
      <c r="C19" s="73" t="s">
        <v>158</v>
      </c>
      <c r="D19" s="74">
        <f>(IFERROR(VLOOKUP(B19,[10]TB!B$2:G$38,6,0),0))/100000</f>
        <v>146.72617</v>
      </c>
      <c r="E19" s="74">
        <f>(IFERROR(VLOOKUP(B19,[10]TB!B$2:H$38,7,0),0))/100000</f>
        <v>0</v>
      </c>
    </row>
    <row r="20" spans="1:6" s="52" customFormat="1" x14ac:dyDescent="0.3">
      <c r="A20" s="73"/>
      <c r="B20" s="73">
        <v>2033</v>
      </c>
      <c r="C20" s="73" t="s">
        <v>159</v>
      </c>
      <c r="D20" s="74">
        <f>(IFERROR(VLOOKUP(B20,[10]TB!B$2:G$38,6,0),0))/100000</f>
        <v>6.4902499999999996</v>
      </c>
      <c r="E20" s="74">
        <f>(IFERROR(VLOOKUP(B20,[10]TB!B$2:H$38,7,0),0))/100000</f>
        <v>0</v>
      </c>
    </row>
    <row r="21" spans="1:6" s="52" customFormat="1" x14ac:dyDescent="0.3">
      <c r="A21" s="73"/>
      <c r="B21" s="73">
        <v>2050</v>
      </c>
      <c r="C21" s="73" t="s">
        <v>160</v>
      </c>
      <c r="D21" s="74">
        <f>(IFERROR(VLOOKUP(B21,[10]TB!B$2:G$38,6,0),0))/100000</f>
        <v>10.28063</v>
      </c>
      <c r="E21" s="74">
        <f>(IFERROR(VLOOKUP(B21,[10]TB!B$2:H$38,7,0),0))/100000</f>
        <v>0</v>
      </c>
      <c r="F21" s="88"/>
    </row>
    <row r="22" spans="1:6" s="52" customFormat="1" x14ac:dyDescent="0.3">
      <c r="A22" s="73"/>
      <c r="B22" s="73">
        <v>2060</v>
      </c>
      <c r="C22" s="73" t="s">
        <v>161</v>
      </c>
      <c r="D22" s="74">
        <f>(IFERROR(VLOOKUP(B22,[10]TB!B$2:G$38,6,0),0))/100000</f>
        <v>5.0481100000000003</v>
      </c>
      <c r="E22" s="74">
        <f>(IFERROR(VLOOKUP(B22,[10]TB!B$2:H$38,7,0),0))/100000</f>
        <v>0</v>
      </c>
    </row>
    <row r="23" spans="1:6" s="52" customFormat="1" x14ac:dyDescent="0.3">
      <c r="A23" s="73"/>
      <c r="B23" s="73">
        <v>2062</v>
      </c>
      <c r="C23" s="73" t="s">
        <v>162</v>
      </c>
      <c r="D23" s="84">
        <f>(IFERROR(VLOOKUP(B23,[10]TB!B$2:G$38,6,0),0))/100000</f>
        <v>19.47156</v>
      </c>
      <c r="E23" s="74">
        <f>(IFERROR(VLOOKUP(B23,[10]TB!B$2:H$38,7,0),0))/100000</f>
        <v>0</v>
      </c>
    </row>
    <row r="24" spans="1:6" s="52" customFormat="1" x14ac:dyDescent="0.3">
      <c r="A24" s="73"/>
      <c r="B24" s="73">
        <v>2131</v>
      </c>
      <c r="C24" s="73" t="s">
        <v>163</v>
      </c>
      <c r="D24" s="74">
        <f>(IFERROR(VLOOKUP(B24,[10]TB!B$2:G$38,6,0),0))/100000</f>
        <v>0</v>
      </c>
      <c r="E24" s="74">
        <f>(IFERROR(VLOOKUP(B24,[10]TB!B$2:H$38,7,0),0))/100000</f>
        <v>146.72617</v>
      </c>
    </row>
    <row r="25" spans="1:6" s="52" customFormat="1" x14ac:dyDescent="0.3">
      <c r="A25" s="73"/>
      <c r="B25" s="73">
        <v>2133</v>
      </c>
      <c r="C25" s="73" t="s">
        <v>164</v>
      </c>
      <c r="D25" s="74">
        <f>(IFERROR(VLOOKUP(B25,[10]TB!B$2:G$38,6,0),0))/100000</f>
        <v>0</v>
      </c>
      <c r="E25" s="74">
        <f>(IFERROR(VLOOKUP(B25,[10]TB!B$2:H$38,7,0),0))/100000</f>
        <v>6.4902499999999996</v>
      </c>
    </row>
    <row r="26" spans="1:6" s="52" customFormat="1" x14ac:dyDescent="0.3">
      <c r="A26" s="73"/>
      <c r="B26" s="73">
        <v>2150</v>
      </c>
      <c r="C26" s="73" t="s">
        <v>165</v>
      </c>
      <c r="D26" s="74">
        <f>(IFERROR(VLOOKUP(B26,[10]TB!B$2:G$38,6,0),0))/100000</f>
        <v>0</v>
      </c>
      <c r="E26" s="74">
        <f>(IFERROR(VLOOKUP(B26,[10]TB!B$2:H$38,7,0),0))/100000</f>
        <v>10.28063</v>
      </c>
    </row>
    <row r="27" spans="1:6" s="52" customFormat="1" x14ac:dyDescent="0.3">
      <c r="A27" s="73"/>
      <c r="B27" s="73">
        <v>2160</v>
      </c>
      <c r="C27" s="73" t="s">
        <v>166</v>
      </c>
      <c r="D27" s="74">
        <f>(IFERROR(VLOOKUP(B27,[10]TB!B$2:G$38,6,0),0))/100000</f>
        <v>0</v>
      </c>
      <c r="E27" s="74">
        <f>(IFERROR(VLOOKUP(B27,[10]TB!B$2:H$38,7,0),0))/100000</f>
        <v>5.0481100000000003</v>
      </c>
    </row>
    <row r="28" spans="1:6" s="52" customFormat="1" x14ac:dyDescent="0.3">
      <c r="A28" s="73"/>
      <c r="B28" s="73">
        <v>2162</v>
      </c>
      <c r="C28" s="73" t="s">
        <v>167</v>
      </c>
      <c r="D28" s="74">
        <f>(IFERROR(VLOOKUP(B28,[10]TB!B$2:G$38,6,0),0))/100000</f>
        <v>0</v>
      </c>
      <c r="E28" s="74">
        <f>(IFERROR(VLOOKUP(B28,[10]TB!B$2:H$38,7,0),0))/100000</f>
        <v>19.47156</v>
      </c>
    </row>
    <row r="29" spans="1:6" s="52" customFormat="1" x14ac:dyDescent="0.3">
      <c r="A29" s="73"/>
      <c r="B29" s="73">
        <v>2520</v>
      </c>
      <c r="C29" s="73" t="s">
        <v>168</v>
      </c>
      <c r="D29" s="74">
        <f>(IFERROR(VLOOKUP(B29,[10]TB!B$2:G$38,6,0),0))/100000</f>
        <v>160.86823000000001</v>
      </c>
      <c r="E29" s="74">
        <f>(IFERROR(VLOOKUP(B29,[10]TB!B$2:H$38,7,0),0))/100000</f>
        <v>0</v>
      </c>
    </row>
    <row r="30" spans="1:6" s="52" customFormat="1" x14ac:dyDescent="0.3">
      <c r="A30" s="73"/>
      <c r="B30" s="73">
        <v>2605</v>
      </c>
      <c r="C30" s="73" t="s">
        <v>169</v>
      </c>
      <c r="D30" s="74">
        <f>(IFERROR(VLOOKUP(B30,[10]TB!B$2:G$38,6,0),0))/100000</f>
        <v>0</v>
      </c>
      <c r="E30" s="74">
        <f>(IFERROR(VLOOKUP(B30,[10]TB!B$2:H$38,7,0),0))/100000</f>
        <v>0</v>
      </c>
    </row>
    <row r="31" spans="1:6" s="52" customFormat="1" x14ac:dyDescent="0.3">
      <c r="A31" s="73"/>
      <c r="B31" s="73">
        <v>2606</v>
      </c>
      <c r="C31" s="52" t="s">
        <v>387</v>
      </c>
      <c r="D31" s="74">
        <f>(IFERROR(VLOOKUP(B31,[10]TB!B$2:G$38,6,0),0))/100000</f>
        <v>0</v>
      </c>
      <c r="E31" s="74">
        <f>(IFERROR(VLOOKUP(B31,[10]TB!B$2:H$38,7,0),0))/100000</f>
        <v>0</v>
      </c>
    </row>
    <row r="32" spans="1:6" s="52" customFormat="1" x14ac:dyDescent="0.3">
      <c r="A32" s="73"/>
      <c r="B32" s="73">
        <v>2620</v>
      </c>
      <c r="C32" s="73" t="s">
        <v>170</v>
      </c>
      <c r="D32" s="74">
        <f>(IFERROR(VLOOKUP(B32,[10]TB!B$2:G$38,6,0),0))/100000</f>
        <v>1.0940700000000001</v>
      </c>
      <c r="E32" s="74">
        <f>(IFERROR(VLOOKUP(B32,[10]TB!B$2:H$38,7,0),0))/100000</f>
        <v>0</v>
      </c>
    </row>
    <row r="33" spans="1:5" s="52" customFormat="1" x14ac:dyDescent="0.3">
      <c r="A33" s="73"/>
      <c r="B33" s="73">
        <v>2846</v>
      </c>
      <c r="C33" s="73" t="s">
        <v>171</v>
      </c>
      <c r="D33" s="74">
        <f>(IFERROR(VLOOKUP(B33,[10]TB!B$2:G$38,6,0),0))/100000</f>
        <v>0</v>
      </c>
      <c r="E33" s="74">
        <f>(IFERROR(VLOOKUP(B33,[10]TB!B$2:H$38,7,0),0))/100000</f>
        <v>2.266E-2</v>
      </c>
    </row>
    <row r="34" spans="1:5" s="52" customFormat="1" x14ac:dyDescent="0.3">
      <c r="A34" s="73"/>
      <c r="B34" s="73">
        <v>2874</v>
      </c>
      <c r="C34" s="73" t="s">
        <v>172</v>
      </c>
      <c r="D34" s="74">
        <f>(IFERROR(VLOOKUP(B34,[10]TB!B$2:G$38,6,0),0))/100000</f>
        <v>0</v>
      </c>
      <c r="E34" s="74">
        <f>(IFERROR(VLOOKUP(B34,[10]TB!B$2:H$38,7,0),0))/100000</f>
        <v>0</v>
      </c>
    </row>
    <row r="35" spans="1:5" s="52" customFormat="1" x14ac:dyDescent="0.3">
      <c r="A35" s="73"/>
      <c r="B35" s="73">
        <v>2878</v>
      </c>
      <c r="C35" s="73" t="s">
        <v>173</v>
      </c>
      <c r="D35" s="74">
        <f>(IFERROR(VLOOKUP(B35,[10]TB!B$2:G$38,6,0),0))/100000</f>
        <v>0</v>
      </c>
      <c r="E35" s="74">
        <f>(IFERROR(VLOOKUP(B35,[10]TB!B$2:H$38,7,0),0))/100000</f>
        <v>0</v>
      </c>
    </row>
    <row r="36" spans="1:5" s="52" customFormat="1" x14ac:dyDescent="0.3">
      <c r="A36" s="73"/>
      <c r="B36" s="73">
        <v>2880</v>
      </c>
      <c r="C36" s="73" t="s">
        <v>174</v>
      </c>
      <c r="D36" s="74">
        <f>(IFERROR(VLOOKUP(B36,[10]TB!B$2:G$38,6,0),0))/100000</f>
        <v>125.88414</v>
      </c>
      <c r="E36" s="74">
        <f>(IFERROR(VLOOKUP(B36,[10]TB!B$2:H$38,7,0),0))/100000</f>
        <v>0</v>
      </c>
    </row>
    <row r="37" spans="1:5" s="52" customFormat="1" x14ac:dyDescent="0.3">
      <c r="A37" s="73"/>
      <c r="B37" s="73">
        <v>2881</v>
      </c>
      <c r="C37" s="73" t="s">
        <v>175</v>
      </c>
      <c r="D37" s="74">
        <f>(IFERROR(VLOOKUP(B37,[10]TB!B$2:G$38,6,0),0))/100000</f>
        <v>0.54296</v>
      </c>
      <c r="E37" s="74">
        <f>(IFERROR(VLOOKUP(B37,[10]TB!B$2:H$38,7,0),0))/100000</f>
        <v>0</v>
      </c>
    </row>
    <row r="38" spans="1:5" s="52" customFormat="1" x14ac:dyDescent="0.3">
      <c r="A38" s="73"/>
      <c r="B38" s="73">
        <v>2883</v>
      </c>
      <c r="C38" s="73" t="s">
        <v>176</v>
      </c>
      <c r="D38" s="74">
        <f>(IFERROR(VLOOKUP(B38,[10]TB!B$2:G$38,6,0),0))/100000</f>
        <v>6.2017600000000002</v>
      </c>
      <c r="E38" s="74">
        <f>(IFERROR(VLOOKUP(B38,[10]TB!B$2:H$38,7,0),0))/100000</f>
        <v>0</v>
      </c>
    </row>
    <row r="39" spans="1:5" s="52" customFormat="1" x14ac:dyDescent="0.3">
      <c r="A39" s="73"/>
      <c r="B39" s="73">
        <v>4731</v>
      </c>
      <c r="C39" s="73" t="s">
        <v>235</v>
      </c>
      <c r="D39" s="74">
        <f>(IFERROR(VLOOKUP(B39,[10]TB!B$2:G$38,6,0),0))/100000</f>
        <v>0</v>
      </c>
      <c r="E39" s="74">
        <f>(IFERROR(VLOOKUP(B39,[10]TB!B$2:H$38,7,0),0))/100000</f>
        <v>0</v>
      </c>
    </row>
    <row r="40" spans="1:5" s="52" customFormat="1" x14ac:dyDescent="0.3">
      <c r="A40" s="73"/>
      <c r="B40" s="73">
        <v>6080</v>
      </c>
      <c r="C40" s="73" t="s">
        <v>209</v>
      </c>
      <c r="D40" s="74">
        <f>(IFERROR(VLOOKUP(B40,[10]TB!B$2:G$38,6,0),0))/100000</f>
        <v>0</v>
      </c>
      <c r="E40" s="74">
        <f>(IFERROR(VLOOKUP(B40,[10]TB!B$2:H$38,7,0),0))/100000</f>
        <v>0</v>
      </c>
    </row>
    <row r="41" spans="1:5" s="52" customFormat="1" x14ac:dyDescent="0.3">
      <c r="A41" s="73"/>
      <c r="B41" s="73">
        <v>6200</v>
      </c>
      <c r="C41" s="73" t="s">
        <v>210</v>
      </c>
      <c r="D41" s="74">
        <f>(IFERROR(VLOOKUP(B41,[10]TB!B$2:G$38,6,0),0))/100000</f>
        <v>0</v>
      </c>
      <c r="E41" s="74">
        <f>(IFERROR(VLOOKUP(B41,[10]TB!B$2:H$38,7,0),0))/100000</f>
        <v>0</v>
      </c>
    </row>
    <row r="42" spans="1:5" s="52" customFormat="1" x14ac:dyDescent="0.3">
      <c r="A42" s="73"/>
      <c r="B42" s="73">
        <v>6240</v>
      </c>
      <c r="C42" s="73" t="s">
        <v>211</v>
      </c>
      <c r="D42" s="74">
        <f>(IFERROR(VLOOKUP(B42,[10]TB!B$2:G$38,6,0),0))/100000</f>
        <v>0</v>
      </c>
      <c r="E42" s="74">
        <f>(IFERROR(VLOOKUP(B42,[10]TB!B$2:H$38,7,0),0))/100000</f>
        <v>0</v>
      </c>
    </row>
    <row r="43" spans="1:5" s="52" customFormat="1" x14ac:dyDescent="0.3">
      <c r="A43" s="73"/>
      <c r="B43" s="73">
        <v>6286</v>
      </c>
      <c r="C43" s="73" t="s">
        <v>212</v>
      </c>
      <c r="D43" s="74">
        <f>(IFERROR(VLOOKUP(B43,[10]TB!B$2:G$38,6,0),0))/100000</f>
        <v>0</v>
      </c>
      <c r="E43" s="74">
        <f>(IFERROR(VLOOKUP(B43,[10]TB!B$2:H$38,7,0),0))/100000</f>
        <v>0</v>
      </c>
    </row>
    <row r="44" spans="1:5" s="52" customFormat="1" x14ac:dyDescent="0.3">
      <c r="A44" s="73"/>
      <c r="B44" s="73">
        <v>6300</v>
      </c>
      <c r="C44" s="73" t="s">
        <v>213</v>
      </c>
      <c r="D44" s="74">
        <f>(IFERROR(VLOOKUP(B44,[10]TB!B$2:G$38,6,0),0))/100000</f>
        <v>0</v>
      </c>
      <c r="E44" s="74">
        <f>(IFERROR(VLOOKUP(B44,[10]TB!B$2:H$38,7,0),0))/100000</f>
        <v>0</v>
      </c>
    </row>
    <row r="45" spans="1:5" s="52" customFormat="1" x14ac:dyDescent="0.3">
      <c r="A45" s="73"/>
      <c r="B45" s="73">
        <v>6425</v>
      </c>
      <c r="C45" s="73" t="s">
        <v>214</v>
      </c>
      <c r="D45" s="74">
        <f>(IFERROR(VLOOKUP(B45,[10]TB!B$2:G$38,6,0),0))/100000</f>
        <v>0.38700000000000001</v>
      </c>
      <c r="E45" s="74">
        <f>(IFERROR(VLOOKUP(B45,[10]TB!B$2:H$38,7,0),0))/100000</f>
        <v>0</v>
      </c>
    </row>
    <row r="46" spans="1:5" s="52" customFormat="1" x14ac:dyDescent="0.3">
      <c r="A46" s="73"/>
      <c r="B46" s="73">
        <v>6450</v>
      </c>
      <c r="C46" s="73" t="s">
        <v>215</v>
      </c>
      <c r="D46" s="74">
        <f>(IFERROR(VLOOKUP(B46,[10]TB!B$2:G$38,6,0),0))/100000</f>
        <v>0</v>
      </c>
      <c r="E46" s="74">
        <f>(IFERROR(VLOOKUP(B46,[10]TB!B$2:H$38,7,0),0))/100000</f>
        <v>0</v>
      </c>
    </row>
    <row r="47" spans="1:5" s="52" customFormat="1" x14ac:dyDescent="0.3">
      <c r="A47" s="73"/>
      <c r="B47" s="73">
        <v>6500</v>
      </c>
      <c r="C47" s="73" t="s">
        <v>216</v>
      </c>
      <c r="D47" s="74">
        <f>(IFERROR(VLOOKUP(B47,[10]TB!B$2:G$38,6,0),0))/100000</f>
        <v>5.3419999999999997E-4</v>
      </c>
      <c r="E47" s="74">
        <f>(IFERROR(VLOOKUP(B47,[10]TB!B$2:H$38,7,0),0))/100000</f>
        <v>0</v>
      </c>
    </row>
    <row r="48" spans="1:5" s="52" customFormat="1" x14ac:dyDescent="0.3">
      <c r="A48" s="73"/>
      <c r="B48" s="73">
        <v>6563</v>
      </c>
      <c r="C48" s="73" t="s">
        <v>282</v>
      </c>
      <c r="D48" s="74">
        <f>(IFERROR(VLOOKUP(B48,[10]TB!B$2:G$38,6,0),0))/100000</f>
        <v>9.665E-2</v>
      </c>
      <c r="E48" s="74">
        <f>(IFERROR(VLOOKUP(B48,[10]TB!B$2:H$38,7,0),0))/100000</f>
        <v>0</v>
      </c>
    </row>
    <row r="49" spans="1:5" s="52" customFormat="1" x14ac:dyDescent="0.3">
      <c r="A49" s="73"/>
      <c r="B49" s="73">
        <v>6610</v>
      </c>
      <c r="C49" s="73" t="s">
        <v>177</v>
      </c>
      <c r="D49" s="74">
        <f>(IFERROR(VLOOKUP(B49,[10]TB!B$2:G$38,6,0),0))/100000</f>
        <v>0.4</v>
      </c>
      <c r="E49" s="74">
        <f>(IFERROR(VLOOKUP(B49,[10]TB!B$2:H$38,7,0),0))/100000</f>
        <v>0</v>
      </c>
    </row>
    <row r="50" spans="1:5" s="52" customFormat="1" x14ac:dyDescent="0.3">
      <c r="A50" s="73"/>
      <c r="B50" s="73"/>
      <c r="C50" s="73" t="s">
        <v>285</v>
      </c>
      <c r="D50" s="74">
        <f>(IFERROR(VLOOKUP(B50,[10]TB!B$2:G$38,6,0),0))/100000</f>
        <v>0</v>
      </c>
      <c r="E50" s="74">
        <f>(IFERROR(VLOOKUP(B50,[10]TB!B$2:H$38,7,0),0))/100000</f>
        <v>0</v>
      </c>
    </row>
    <row r="51" spans="1:5" s="52" customFormat="1" x14ac:dyDescent="0.3">
      <c r="A51" s="73"/>
      <c r="B51" s="73"/>
      <c r="C51" s="73" t="s">
        <v>287</v>
      </c>
      <c r="D51" s="74">
        <f>(IFERROR(VLOOKUP(B51,[10]TB!B$2:G$38,6,0),0))/100000</f>
        <v>0</v>
      </c>
      <c r="E51" s="74">
        <f>(IFERROR(VLOOKUP(B51,[10]TB!B$2:H$38,7,0),0))/100000</f>
        <v>0</v>
      </c>
    </row>
    <row r="52" spans="1:5" s="52" customFormat="1" x14ac:dyDescent="0.3">
      <c r="A52" s="73"/>
      <c r="B52" s="73"/>
      <c r="C52" s="55" t="s">
        <v>364</v>
      </c>
      <c r="D52" s="74">
        <f>(IFERROR(VLOOKUP(B52,[10]TB!B$2:G$38,6,0),0))/100000</f>
        <v>0</v>
      </c>
      <c r="E52" s="74">
        <f>(IFERROR(VLOOKUP(B52,[10]TB!B$2:H$38,7,0),0))/100000</f>
        <v>0</v>
      </c>
    </row>
    <row r="53" spans="1:5" s="52" customFormat="1" x14ac:dyDescent="0.3">
      <c r="A53" s="73"/>
      <c r="B53" s="73"/>
      <c r="C53" s="73"/>
      <c r="D53" s="76">
        <f>SUM(D3:D52)</f>
        <v>2794.3753442000007</v>
      </c>
      <c r="E53" s="76">
        <f>SUM(E3:E51)</f>
        <v>2794.3753442000002</v>
      </c>
    </row>
    <row r="54" spans="1:5" x14ac:dyDescent="0.3">
      <c r="E54" s="77">
        <f>E53-D53</f>
        <v>0</v>
      </c>
    </row>
    <row r="56" spans="1:5" x14ac:dyDescent="0.3">
      <c r="D56" s="78">
        <v>279437534.42000002</v>
      </c>
      <c r="E56" s="78">
        <v>279437534.42000002</v>
      </c>
    </row>
    <row r="57" spans="1:5" x14ac:dyDescent="0.3">
      <c r="D57" s="77">
        <f>+D56-D53</f>
        <v>279434740.0446558</v>
      </c>
      <c r="E57" s="77">
        <f>+E56-E53</f>
        <v>279434740.0446558</v>
      </c>
    </row>
    <row r="60" spans="1:5" x14ac:dyDescent="0.3">
      <c r="D60" s="77">
        <v>279437534.42000002</v>
      </c>
      <c r="E60" s="77">
        <v>279437534.42000002</v>
      </c>
    </row>
    <row r="61" spans="1:5" x14ac:dyDescent="0.3">
      <c r="D61" s="77">
        <f>+D60-D53</f>
        <v>279434740.0446558</v>
      </c>
      <c r="E61" s="77">
        <f>+E60-E53</f>
        <v>279434740.0446558</v>
      </c>
    </row>
  </sheetData>
  <autoFilter ref="A2:E2"/>
  <mergeCells count="1">
    <mergeCell ref="D1:E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E8" sqref="E8"/>
    </sheetView>
  </sheetViews>
  <sheetFormatPr defaultColWidth="8.6640625" defaultRowHeight="14.4" x14ac:dyDescent="0.3"/>
  <cols>
    <col min="1" max="1" width="8.6640625" style="17"/>
    <col min="2" max="2" width="10.5546875" style="17" bestFit="1" customWidth="1"/>
    <col min="3" max="3" width="46.6640625" style="17" bestFit="1" customWidth="1"/>
    <col min="4" max="4" width="8.5546875" style="18" bestFit="1" customWidth="1"/>
    <col min="5" max="5" width="11" style="18" bestFit="1" customWidth="1"/>
    <col min="6" max="6" width="12.6640625" style="17" bestFit="1" customWidth="1"/>
    <col min="7" max="16384" width="8.6640625" style="17"/>
  </cols>
  <sheetData>
    <row r="1" spans="1:8" x14ac:dyDescent="0.3">
      <c r="A1" s="19" t="s">
        <v>217</v>
      </c>
      <c r="B1" s="19" t="s">
        <v>222</v>
      </c>
      <c r="C1" s="19" t="s">
        <v>223</v>
      </c>
      <c r="D1" s="80" t="s">
        <v>1</v>
      </c>
      <c r="E1" s="80" t="s">
        <v>2</v>
      </c>
      <c r="H1" s="17">
        <v>100000</v>
      </c>
    </row>
    <row r="2" spans="1:8" x14ac:dyDescent="0.3">
      <c r="A2" s="81"/>
      <c r="B2" s="81" t="s">
        <v>224</v>
      </c>
      <c r="C2" s="81" t="s">
        <v>151</v>
      </c>
      <c r="D2" s="82">
        <v>0</v>
      </c>
      <c r="E2" s="82">
        <v>0.57901999999999998</v>
      </c>
    </row>
    <row r="3" spans="1:8" x14ac:dyDescent="0.3">
      <c r="A3" s="81"/>
      <c r="B3" s="81" t="s">
        <v>225</v>
      </c>
      <c r="C3" s="81" t="s">
        <v>152</v>
      </c>
      <c r="D3" s="82">
        <v>0</v>
      </c>
      <c r="E3" s="82">
        <v>0.15989</v>
      </c>
    </row>
    <row r="4" spans="1:8" x14ac:dyDescent="0.3">
      <c r="A4" s="81"/>
      <c r="B4" s="81" t="s">
        <v>226</v>
      </c>
      <c r="C4" s="81" t="s">
        <v>153</v>
      </c>
      <c r="D4" s="82">
        <v>0</v>
      </c>
      <c r="E4" s="82">
        <v>0.55508000000000002</v>
      </c>
    </row>
    <row r="5" spans="1:8" x14ac:dyDescent="0.3">
      <c r="A5" s="81"/>
      <c r="B5" s="81" t="s">
        <v>227</v>
      </c>
      <c r="C5" s="81" t="s">
        <v>154</v>
      </c>
      <c r="D5" s="82">
        <v>0</v>
      </c>
      <c r="E5" s="82">
        <v>6.2839999999999993E-2</v>
      </c>
    </row>
    <row r="6" spans="1:8" x14ac:dyDescent="0.3">
      <c r="A6" s="81"/>
      <c r="B6" s="81" t="s">
        <v>228</v>
      </c>
      <c r="C6" s="81" t="s">
        <v>155</v>
      </c>
      <c r="D6" s="82">
        <v>0</v>
      </c>
      <c r="E6" s="82">
        <v>1.1561999999999999</v>
      </c>
    </row>
    <row r="7" spans="1:8" x14ac:dyDescent="0.3">
      <c r="A7" s="81"/>
      <c r="B7" s="81" t="s">
        <v>236</v>
      </c>
      <c r="C7" s="81" t="s">
        <v>237</v>
      </c>
      <c r="D7" s="82">
        <v>0</v>
      </c>
      <c r="E7" s="82">
        <v>0.21232999999999999</v>
      </c>
    </row>
    <row r="8" spans="1:8" x14ac:dyDescent="0.3">
      <c r="A8" s="81"/>
      <c r="B8" s="81"/>
      <c r="C8" s="81" t="s">
        <v>4</v>
      </c>
      <c r="D8" s="82">
        <f>SUM(D2:D7)</f>
        <v>0</v>
      </c>
      <c r="E8" s="82">
        <f>SUM(E2:E7)</f>
        <v>2.7253599999999998</v>
      </c>
      <c r="F8" s="17" t="s">
        <v>230</v>
      </c>
    </row>
    <row r="21" spans="4:6" x14ac:dyDescent="0.3">
      <c r="F21" s="87"/>
    </row>
    <row r="23" spans="4:6" x14ac:dyDescent="0.3">
      <c r="D23" s="83"/>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D15" sqref="D15"/>
    </sheetView>
  </sheetViews>
  <sheetFormatPr defaultColWidth="8.6640625" defaultRowHeight="14.4" x14ac:dyDescent="0.3"/>
  <cols>
    <col min="1" max="1" width="8.6640625" style="17"/>
    <col min="2" max="2" width="50" style="17" bestFit="1" customWidth="1"/>
    <col min="3" max="3" width="14.33203125" style="20" bestFit="1" customWidth="1"/>
    <col min="4" max="4" width="15.44140625" style="20" bestFit="1" customWidth="1"/>
    <col min="5" max="5" width="34.44140625" style="17" bestFit="1" customWidth="1"/>
    <col min="6" max="16384" width="8.6640625" style="17"/>
  </cols>
  <sheetData>
    <row r="1" spans="1:7" x14ac:dyDescent="0.3">
      <c r="A1" s="19" t="s">
        <v>217</v>
      </c>
      <c r="B1" s="19" t="s">
        <v>223</v>
      </c>
      <c r="C1" s="79" t="s">
        <v>1</v>
      </c>
      <c r="D1" s="79" t="s">
        <v>2</v>
      </c>
    </row>
    <row r="2" spans="1:7" x14ac:dyDescent="0.3">
      <c r="A2" s="81" t="s">
        <v>269</v>
      </c>
      <c r="B2" s="81" t="s">
        <v>143</v>
      </c>
      <c r="C2" s="82">
        <v>30.303850000000001</v>
      </c>
      <c r="D2" s="82">
        <v>0</v>
      </c>
      <c r="E2" s="554" t="s">
        <v>231</v>
      </c>
    </row>
    <row r="3" spans="1:7" x14ac:dyDescent="0.3">
      <c r="A3" s="81" t="s">
        <v>270</v>
      </c>
      <c r="B3" s="81" t="s">
        <v>144</v>
      </c>
      <c r="C3" s="82">
        <v>20.09196</v>
      </c>
      <c r="D3" s="82">
        <v>0</v>
      </c>
      <c r="E3" s="554"/>
    </row>
    <row r="4" spans="1:7" x14ac:dyDescent="0.3">
      <c r="A4" s="81" t="s">
        <v>271</v>
      </c>
      <c r="B4" s="81" t="s">
        <v>89</v>
      </c>
      <c r="C4" s="82">
        <v>0</v>
      </c>
      <c r="D4" s="82">
        <v>465.63359159999999</v>
      </c>
      <c r="E4" s="53" t="s">
        <v>179</v>
      </c>
      <c r="G4" s="21">
        <f>+D4+'ERP TB'!E7</f>
        <v>897.90742159999991</v>
      </c>
    </row>
    <row r="5" spans="1:7" x14ac:dyDescent="0.3">
      <c r="A5" s="81" t="s">
        <v>272</v>
      </c>
      <c r="B5" s="81" t="s">
        <v>145</v>
      </c>
      <c r="C5" s="82">
        <v>0</v>
      </c>
      <c r="D5" s="82">
        <v>0.26895000000000002</v>
      </c>
    </row>
    <row r="6" spans="1:7" x14ac:dyDescent="0.3">
      <c r="A6" s="81" t="s">
        <v>273</v>
      </c>
      <c r="B6" s="81" t="s">
        <v>146</v>
      </c>
      <c r="C6" s="82">
        <v>0</v>
      </c>
      <c r="D6" s="82">
        <v>0.45931</v>
      </c>
    </row>
    <row r="7" spans="1:7" x14ac:dyDescent="0.3">
      <c r="A7" s="81" t="s">
        <v>274</v>
      </c>
      <c r="B7" s="81" t="s">
        <v>147</v>
      </c>
      <c r="C7" s="82">
        <v>0</v>
      </c>
      <c r="D7" s="82">
        <v>0.36342000000000002</v>
      </c>
    </row>
    <row r="8" spans="1:7" x14ac:dyDescent="0.3">
      <c r="A8" s="81" t="s">
        <v>275</v>
      </c>
      <c r="B8" s="81" t="s">
        <v>148</v>
      </c>
      <c r="C8" s="82">
        <v>0</v>
      </c>
      <c r="D8" s="82">
        <v>1.81199</v>
      </c>
    </row>
    <row r="9" spans="1:7" x14ac:dyDescent="0.3">
      <c r="A9" s="81" t="s">
        <v>276</v>
      </c>
      <c r="B9" s="81" t="s">
        <v>149</v>
      </c>
      <c r="C9" s="82">
        <v>0</v>
      </c>
      <c r="D9" s="82">
        <v>0.20385</v>
      </c>
    </row>
    <row r="10" spans="1:7" x14ac:dyDescent="0.3">
      <c r="A10" s="81" t="s">
        <v>277</v>
      </c>
      <c r="B10" s="81" t="s">
        <v>150</v>
      </c>
      <c r="C10" s="82">
        <v>0</v>
      </c>
      <c r="D10" s="82">
        <v>1.9124926</v>
      </c>
    </row>
    <row r="11" spans="1:7" x14ac:dyDescent="0.3">
      <c r="A11" s="81"/>
      <c r="B11" s="81" t="s">
        <v>278</v>
      </c>
      <c r="C11" s="82"/>
      <c r="D11" s="82"/>
    </row>
    <row r="12" spans="1:7" x14ac:dyDescent="0.3">
      <c r="A12" s="81"/>
      <c r="B12" s="81" t="s">
        <v>8</v>
      </c>
      <c r="C12" s="54">
        <f>SUBTOTAL(9,C2:C10)</f>
        <v>50.395809999999997</v>
      </c>
      <c r="D12" s="54">
        <f>SUBTOTAL(9,D2:D10)</f>
        <v>470.65360420000002</v>
      </c>
    </row>
    <row r="13" spans="1:7" x14ac:dyDescent="0.3">
      <c r="E13" s="18">
        <f>D12-C12</f>
        <v>420.25779420000003</v>
      </c>
      <c r="F13" s="17" t="s">
        <v>230</v>
      </c>
    </row>
    <row r="14" spans="1:7" x14ac:dyDescent="0.3">
      <c r="E14" s="21">
        <f>E13-'ERP TB'!E14</f>
        <v>0</v>
      </c>
    </row>
    <row r="15" spans="1:7" x14ac:dyDescent="0.3">
      <c r="D15" s="18">
        <f>SUM(D5:D10)</f>
        <v>5.0200126000000003</v>
      </c>
    </row>
    <row r="16" spans="1:7" x14ac:dyDescent="0.3">
      <c r="D16" s="18">
        <f>+D15+'sub cont '!E8</f>
        <v>7.7453725999999996</v>
      </c>
    </row>
    <row r="21" spans="4:6" x14ac:dyDescent="0.3">
      <c r="F21" s="87"/>
    </row>
    <row r="23" spans="4:6" x14ac:dyDescent="0.3">
      <c r="D23" s="83"/>
    </row>
  </sheetData>
  <mergeCells count="1">
    <mergeCell ref="E2:E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1" sqref="B1"/>
    </sheetView>
  </sheetViews>
  <sheetFormatPr defaultColWidth="55" defaultRowHeight="14.4" x14ac:dyDescent="0.3"/>
  <cols>
    <col min="2" max="2" width="23.6640625" customWidth="1"/>
    <col min="3" max="3" width="23.33203125" customWidth="1"/>
  </cols>
  <sheetData>
    <row r="1" spans="1:3" ht="33.6" x14ac:dyDescent="0.3">
      <c r="A1" s="2" t="s">
        <v>7</v>
      </c>
      <c r="B1" s="4" t="s">
        <v>259</v>
      </c>
      <c r="C1" s="3" t="s">
        <v>260</v>
      </c>
    </row>
    <row r="2" spans="1:3" ht="33.6" x14ac:dyDescent="0.3">
      <c r="A2" s="11" t="s">
        <v>261</v>
      </c>
      <c r="B2" s="5">
        <v>2566933</v>
      </c>
      <c r="C2" s="10">
        <v>-1872683</v>
      </c>
    </row>
    <row r="3" spans="1:3" ht="16.8" x14ac:dyDescent="0.3">
      <c r="A3" s="12" t="s">
        <v>262</v>
      </c>
      <c r="B3" s="6"/>
      <c r="C3" s="6"/>
    </row>
    <row r="4" spans="1:3" ht="16.8" x14ac:dyDescent="0.3">
      <c r="A4" s="13" t="s">
        <v>263</v>
      </c>
      <c r="B4" s="5">
        <v>6778450</v>
      </c>
      <c r="C4" s="5">
        <v>6778450</v>
      </c>
    </row>
    <row r="5" spans="1:3" ht="16.8" x14ac:dyDescent="0.3">
      <c r="A5" s="13" t="s">
        <v>264</v>
      </c>
      <c r="B5" s="5">
        <v>6778450</v>
      </c>
      <c r="C5" s="5">
        <v>6778450</v>
      </c>
    </row>
    <row r="6" spans="1:3" ht="16.8" x14ac:dyDescent="0.3">
      <c r="A6" s="13" t="s">
        <v>265</v>
      </c>
      <c r="B6" s="7">
        <v>10</v>
      </c>
      <c r="C6" s="7">
        <v>10</v>
      </c>
    </row>
    <row r="7" spans="1:3" ht="16.8" x14ac:dyDescent="0.3">
      <c r="A7" s="12" t="s">
        <v>266</v>
      </c>
      <c r="B7" s="6"/>
      <c r="C7" s="6"/>
    </row>
    <row r="8" spans="1:3" ht="16.8" x14ac:dyDescent="0.3">
      <c r="A8" s="13" t="s">
        <v>267</v>
      </c>
      <c r="B8" s="8">
        <f>B2/B4</f>
        <v>0.37869026104787967</v>
      </c>
      <c r="C8" s="8">
        <f>C2/C4</f>
        <v>-0.27627009124504864</v>
      </c>
    </row>
    <row r="9" spans="1:3" ht="16.8" x14ac:dyDescent="0.3">
      <c r="A9" s="14" t="s">
        <v>268</v>
      </c>
      <c r="B9" s="9">
        <f>B8</f>
        <v>0.37869026104787967</v>
      </c>
      <c r="C9" s="9">
        <f>C8</f>
        <v>-0.27627009124504864</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23"/>
  <sheetViews>
    <sheetView workbookViewId="0"/>
  </sheetViews>
  <sheetFormatPr defaultColWidth="9.33203125" defaultRowHeight="14.4" x14ac:dyDescent="0.3"/>
  <cols>
    <col min="1" max="1" width="9.33203125" style="23"/>
    <col min="2" max="2" width="3.5546875" style="23" bestFit="1" customWidth="1"/>
    <col min="3" max="3" width="32.6640625" style="23" bestFit="1" customWidth="1"/>
    <col min="4" max="4" width="32.6640625" style="23" customWidth="1"/>
    <col min="5" max="5" width="23.6640625" style="23" bestFit="1" customWidth="1"/>
    <col min="6" max="6" width="18.5546875" style="23" bestFit="1" customWidth="1"/>
    <col min="7" max="7" width="15.6640625" style="105" bestFit="1" customWidth="1"/>
    <col min="8" max="8" width="17.109375" style="105" bestFit="1" customWidth="1"/>
    <col min="9" max="9" width="15.5546875" style="105" customWidth="1"/>
    <col min="10" max="10" width="15.5546875" style="105" bestFit="1" customWidth="1"/>
    <col min="11" max="13" width="13.6640625" style="105" customWidth="1"/>
    <col min="14" max="14" width="91.5546875" style="23" hidden="1" customWidth="1"/>
    <col min="15" max="15" width="14.33203125" style="24" hidden="1" customWidth="1"/>
    <col min="16" max="17" width="14.33203125" style="24" customWidth="1"/>
    <col min="18" max="18" width="9.33203125" style="23"/>
    <col min="19" max="19" width="15.33203125" style="23" bestFit="1" customWidth="1"/>
    <col min="20" max="20" width="14.44140625" style="23" bestFit="1" customWidth="1"/>
    <col min="21" max="21" width="12" style="23" bestFit="1" customWidth="1"/>
    <col min="22" max="16384" width="9.33203125" style="23"/>
  </cols>
  <sheetData>
    <row r="1" spans="2:21" x14ac:dyDescent="0.3">
      <c r="G1" s="470" t="s">
        <v>414</v>
      </c>
      <c r="H1" s="470"/>
      <c r="I1" s="470" t="s">
        <v>301</v>
      </c>
      <c r="J1" s="470"/>
      <c r="K1" s="90"/>
      <c r="L1" s="91"/>
      <c r="M1" s="91"/>
    </row>
    <row r="2" spans="2:21" x14ac:dyDescent="0.3">
      <c r="B2" s="25" t="s">
        <v>302</v>
      </c>
      <c r="C2" s="25" t="s">
        <v>303</v>
      </c>
      <c r="D2" s="25" t="s">
        <v>304</v>
      </c>
      <c r="E2" s="25" t="s">
        <v>305</v>
      </c>
      <c r="F2" s="25" t="s">
        <v>306</v>
      </c>
      <c r="G2" s="92" t="s">
        <v>305</v>
      </c>
      <c r="H2" s="92" t="s">
        <v>306</v>
      </c>
      <c r="I2" s="92" t="s">
        <v>305</v>
      </c>
      <c r="J2" s="92" t="s">
        <v>306</v>
      </c>
      <c r="K2" s="92" t="s">
        <v>414</v>
      </c>
      <c r="L2" s="92" t="s">
        <v>301</v>
      </c>
      <c r="M2" s="92" t="s">
        <v>307</v>
      </c>
      <c r="N2" s="25" t="s">
        <v>308</v>
      </c>
      <c r="O2" s="26" t="s">
        <v>309</v>
      </c>
      <c r="P2" s="27" t="s">
        <v>310</v>
      </c>
      <c r="Q2" s="27"/>
    </row>
    <row r="3" spans="2:21" x14ac:dyDescent="0.3">
      <c r="B3" s="28">
        <f>1</f>
        <v>1</v>
      </c>
      <c r="C3" s="29" t="s">
        <v>311</v>
      </c>
      <c r="D3" s="30" t="s">
        <v>312</v>
      </c>
      <c r="E3" s="30" t="s">
        <v>313</v>
      </c>
      <c r="F3" s="30" t="s">
        <v>314</v>
      </c>
      <c r="G3" s="93">
        <f>BS!F17</f>
        <v>51.489879999999999</v>
      </c>
      <c r="H3" s="93">
        <f>BS!F36</f>
        <v>913.90663419999987</v>
      </c>
      <c r="I3" s="93">
        <f>BS!G17</f>
        <v>55.887620000000005</v>
      </c>
      <c r="J3" s="93">
        <f>BS!G36</f>
        <v>917.42662999999993</v>
      </c>
      <c r="K3" s="94">
        <f>ROUND(G3/H3,2)</f>
        <v>0.06</v>
      </c>
      <c r="L3" s="94">
        <f>ROUND(I3/J3,2)</f>
        <v>0.06</v>
      </c>
      <c r="M3" s="95">
        <f t="shared" ref="M3:M13" si="0">(K3-L3)/L3</f>
        <v>0</v>
      </c>
      <c r="N3" s="28" t="s">
        <v>315</v>
      </c>
      <c r="O3" s="31">
        <f>[9]BS!D27/[9]BS!D56</f>
        <v>5.5746570346529953</v>
      </c>
      <c r="P3" s="32"/>
      <c r="Q3" s="32"/>
      <c r="R3" s="89"/>
    </row>
    <row r="4" spans="2:21" x14ac:dyDescent="0.3">
      <c r="B4" s="28">
        <f>B3+1</f>
        <v>2</v>
      </c>
      <c r="C4" s="33" t="s">
        <v>316</v>
      </c>
      <c r="D4" s="30" t="s">
        <v>317</v>
      </c>
      <c r="E4" s="34" t="s">
        <v>318</v>
      </c>
      <c r="F4" s="34" t="s">
        <v>319</v>
      </c>
      <c r="G4" s="96">
        <f>BS!F30</f>
        <v>897.90742159999991</v>
      </c>
      <c r="H4" s="97">
        <f>BS!F25</f>
        <v>-862.41622000000041</v>
      </c>
      <c r="I4" s="96">
        <f>BS!G30</f>
        <v>897.90742</v>
      </c>
      <c r="J4" s="98">
        <f>BS!G25</f>
        <v>-861.53257000000019</v>
      </c>
      <c r="K4" s="94">
        <f>ROUND(G4/H4,2)</f>
        <v>-1.04</v>
      </c>
      <c r="L4" s="94">
        <f>ROUND(I4/J4,2)</f>
        <v>-1.04</v>
      </c>
      <c r="M4" s="95">
        <f t="shared" si="0"/>
        <v>0</v>
      </c>
      <c r="N4" s="28" t="s">
        <v>320</v>
      </c>
      <c r="O4" s="31">
        <f>[9]BS!D44/[9]BS!D36</f>
        <v>6.2226765973795971E-4</v>
      </c>
      <c r="P4" s="32"/>
      <c r="Q4" s="32"/>
      <c r="R4" s="89"/>
    </row>
    <row r="5" spans="2:21" ht="28.8" x14ac:dyDescent="0.3">
      <c r="B5" s="28">
        <f t="shared" ref="B5:B12" si="1">B4+1</f>
        <v>3</v>
      </c>
      <c r="C5" s="29" t="s">
        <v>321</v>
      </c>
      <c r="D5" s="30" t="s">
        <v>322</v>
      </c>
      <c r="E5" s="36" t="s">
        <v>323</v>
      </c>
      <c r="F5" s="37" t="s">
        <v>324</v>
      </c>
      <c r="G5" s="99">
        <f>'P&amp;L '!F19</f>
        <v>-0.88365000000000005</v>
      </c>
      <c r="H5" s="100">
        <f>BS!F30</f>
        <v>897.90742159999991</v>
      </c>
      <c r="I5" s="98">
        <f>'P&amp;L '!G19</f>
        <v>-130.76076</v>
      </c>
      <c r="J5" s="100">
        <f>BS!G30</f>
        <v>897.90742</v>
      </c>
      <c r="K5" s="101">
        <f>ROUND(G5/H5,2)</f>
        <v>0</v>
      </c>
      <c r="L5" s="94">
        <f>ROUND(I5/J5,2)</f>
        <v>-0.15</v>
      </c>
      <c r="M5" s="95">
        <f>(K5-L5)/L5</f>
        <v>-1</v>
      </c>
      <c r="N5" s="28" t="s">
        <v>325</v>
      </c>
      <c r="O5" s="39" t="e">
        <f>S5/T5</f>
        <v>#DIV/0!</v>
      </c>
      <c r="P5" s="40"/>
      <c r="Q5" s="32"/>
      <c r="R5" s="89"/>
      <c r="S5" s="42"/>
      <c r="T5" s="42"/>
      <c r="U5" s="41"/>
    </row>
    <row r="6" spans="2:21" ht="28.8" x14ac:dyDescent="0.3">
      <c r="B6" s="28">
        <f t="shared" si="1"/>
        <v>4</v>
      </c>
      <c r="C6" s="29" t="s">
        <v>326</v>
      </c>
      <c r="D6" s="30" t="s">
        <v>327</v>
      </c>
      <c r="E6" s="43" t="s">
        <v>328</v>
      </c>
      <c r="F6" s="44" t="s">
        <v>329</v>
      </c>
      <c r="G6" s="102">
        <f>'P&amp;L '!F25</f>
        <v>-0.88365000000000005</v>
      </c>
      <c r="H6" s="98">
        <f>(BS!F25+BS!G25)/2</f>
        <v>-861.9743950000003</v>
      </c>
      <c r="I6" s="98">
        <f>'P&amp;L '!G25</f>
        <v>-130.76076</v>
      </c>
      <c r="J6" s="98">
        <f>(BS!G25-730.77181)/2</f>
        <v>-796.15219000000002</v>
      </c>
      <c r="K6" s="93">
        <f>ROUND(G6/H6,2)</f>
        <v>0</v>
      </c>
      <c r="L6" s="101">
        <f>ROUND(I6/J6,2)</f>
        <v>0.16</v>
      </c>
      <c r="M6" s="95">
        <f t="shared" si="0"/>
        <v>-1</v>
      </c>
      <c r="N6" s="28" t="s">
        <v>330</v>
      </c>
      <c r="O6" s="31">
        <f>'[9]P&amp;L'!D37/[9]BS!D36</f>
        <v>0.38204605706478784</v>
      </c>
      <c r="P6" s="32"/>
      <c r="Q6" s="35">
        <f>71461260/10^5</f>
        <v>714.61260000000004</v>
      </c>
      <c r="R6" s="89"/>
      <c r="S6" s="41"/>
      <c r="T6" s="41"/>
      <c r="U6" s="41"/>
    </row>
    <row r="7" spans="2:21" ht="28.8" x14ac:dyDescent="0.3">
      <c r="B7" s="28">
        <f t="shared" si="1"/>
        <v>5</v>
      </c>
      <c r="C7" s="29" t="s">
        <v>331</v>
      </c>
      <c r="D7" s="30" t="s">
        <v>332</v>
      </c>
      <c r="E7" s="45" t="s">
        <v>333</v>
      </c>
      <c r="F7" s="46" t="s">
        <v>334</v>
      </c>
      <c r="G7" s="93">
        <f>'P&amp;L '!F11</f>
        <v>0</v>
      </c>
      <c r="H7" s="93">
        <f>(BS!F14+BS!G14)/2</f>
        <v>0</v>
      </c>
      <c r="I7" s="93">
        <f>'P&amp;L '!G11</f>
        <v>0</v>
      </c>
      <c r="J7" s="100">
        <f>(BS!G14+128.69458)/2</f>
        <v>64.347290000000001</v>
      </c>
      <c r="K7" s="94" t="e">
        <f>ROUND(G7/H7,2)</f>
        <v>#DIV/0!</v>
      </c>
      <c r="L7" s="93">
        <f>ROUND(I7/J7,2)</f>
        <v>0</v>
      </c>
      <c r="M7" s="95" t="e">
        <f t="shared" si="0"/>
        <v>#DIV/0!</v>
      </c>
      <c r="N7" s="28" t="s">
        <v>335</v>
      </c>
      <c r="O7" s="31" t="e">
        <f>'[9]P&amp;L'!D8/'Ratio analysis'!T7</f>
        <v>#DIV/0!</v>
      </c>
      <c r="P7" s="32"/>
      <c r="Q7" s="38">
        <v>12869458</v>
      </c>
      <c r="R7" s="89"/>
      <c r="S7" s="47"/>
      <c r="T7" s="41"/>
      <c r="U7" s="41"/>
    </row>
    <row r="8" spans="2:21" ht="28.8" x14ac:dyDescent="0.3">
      <c r="B8" s="28">
        <f t="shared" si="1"/>
        <v>6</v>
      </c>
      <c r="C8" s="29" t="s">
        <v>336</v>
      </c>
      <c r="D8" s="30" t="s">
        <v>337</v>
      </c>
      <c r="E8" s="46" t="s">
        <v>338</v>
      </c>
      <c r="F8" s="46" t="s">
        <v>339</v>
      </c>
      <c r="G8" s="93">
        <f>('P&amp;L '!F16)*0</f>
        <v>0</v>
      </c>
      <c r="H8" s="100">
        <f>(BS!F32+BS!F33+BS!G33)/2</f>
        <v>7.7453713000000004</v>
      </c>
      <c r="I8" s="100">
        <f>('P&amp;L '!G16-128.68)*0</f>
        <v>0</v>
      </c>
      <c r="J8" s="100">
        <f>(BS!G33+10.60388)/2</f>
        <v>9.1746250000000007</v>
      </c>
      <c r="K8" s="93">
        <f t="shared" ref="K8:K13" si="2">ROUND(G8/H8,2)</f>
        <v>0</v>
      </c>
      <c r="L8" s="101">
        <f t="shared" ref="L8:L13" si="3">ROUND(I8/J8,2)</f>
        <v>0</v>
      </c>
      <c r="M8" s="95" t="e">
        <f t="shared" si="0"/>
        <v>#DIV/0!</v>
      </c>
      <c r="N8" s="28" t="s">
        <v>340</v>
      </c>
      <c r="O8" s="31" t="e">
        <f>U8/T8</f>
        <v>#DIV/0!</v>
      </c>
      <c r="P8" s="32"/>
      <c r="Q8" s="32">
        <f>+Q7/10^5</f>
        <v>128.69458</v>
      </c>
      <c r="R8" s="89"/>
      <c r="S8" s="47"/>
      <c r="T8" s="41"/>
      <c r="U8" s="47"/>
    </row>
    <row r="9" spans="2:21" ht="28.8" x14ac:dyDescent="0.3">
      <c r="B9" s="28">
        <f t="shared" si="1"/>
        <v>7</v>
      </c>
      <c r="C9" s="29" t="s">
        <v>341</v>
      </c>
      <c r="D9" s="30" t="s">
        <v>342</v>
      </c>
      <c r="E9" s="45" t="s">
        <v>343</v>
      </c>
      <c r="F9" s="45" t="s">
        <v>344</v>
      </c>
      <c r="G9" s="96">
        <f>'P&amp;L '!F11</f>
        <v>0</v>
      </c>
      <c r="H9" s="97">
        <f>(G3-H3)/2</f>
        <v>-431.20837709999995</v>
      </c>
      <c r="I9" s="96">
        <f>'P&amp;L '!G11</f>
        <v>0</v>
      </c>
      <c r="J9" s="97">
        <f>(I3-J3)/2</f>
        <v>-430.76950499999998</v>
      </c>
      <c r="K9" s="93">
        <f t="shared" si="2"/>
        <v>0</v>
      </c>
      <c r="L9" s="101">
        <f t="shared" si="3"/>
        <v>0</v>
      </c>
      <c r="M9" s="95" t="e">
        <f t="shared" si="0"/>
        <v>#DIV/0!</v>
      </c>
      <c r="N9" s="28" t="s">
        <v>345</v>
      </c>
      <c r="O9" s="31">
        <f>'[9]P&amp;L'!D8/[9]BS!D36</f>
        <v>0.4899099728807686</v>
      </c>
      <c r="P9" s="32"/>
      <c r="Q9" s="38">
        <v>1060388</v>
      </c>
      <c r="R9" s="89"/>
      <c r="S9" s="41"/>
      <c r="T9" s="41"/>
      <c r="U9" s="41"/>
    </row>
    <row r="10" spans="2:21" x14ac:dyDescent="0.3">
      <c r="B10" s="28">
        <f t="shared" si="1"/>
        <v>8</v>
      </c>
      <c r="C10" s="29" t="s">
        <v>346</v>
      </c>
      <c r="D10" s="48" t="s">
        <v>347</v>
      </c>
      <c r="E10" s="45" t="s">
        <v>348</v>
      </c>
      <c r="F10" s="45" t="s">
        <v>349</v>
      </c>
      <c r="G10" s="97">
        <f>'P&amp;L '!F25</f>
        <v>-0.88365000000000005</v>
      </c>
      <c r="H10" s="96">
        <f>'P&amp;L '!F13</f>
        <v>0</v>
      </c>
      <c r="I10" s="97">
        <f>'P&amp;L '!G25</f>
        <v>-130.76076</v>
      </c>
      <c r="J10" s="96">
        <f>'P&amp;L '!G11</f>
        <v>0</v>
      </c>
      <c r="K10" s="93" t="e">
        <f t="shared" si="2"/>
        <v>#DIV/0!</v>
      </c>
      <c r="L10" s="101" t="e">
        <f t="shared" si="3"/>
        <v>#DIV/0!</v>
      </c>
      <c r="M10" s="95" t="e">
        <f t="shared" si="0"/>
        <v>#DIV/0!</v>
      </c>
      <c r="N10" s="28" t="s">
        <v>350</v>
      </c>
      <c r="O10" s="31">
        <f>'[9]P&amp;L'!D25/[9]BS!D36</f>
        <v>0.38204489981887441</v>
      </c>
      <c r="P10" s="32"/>
      <c r="Q10" s="32">
        <f>+Q9/10^5</f>
        <v>10.60388</v>
      </c>
      <c r="R10" s="89"/>
      <c r="S10" s="41"/>
      <c r="T10" s="41"/>
      <c r="U10" s="41"/>
    </row>
    <row r="11" spans="2:21" s="120" customFormat="1" ht="28.8" x14ac:dyDescent="0.3">
      <c r="B11" s="106">
        <f t="shared" si="1"/>
        <v>9</v>
      </c>
      <c r="C11" s="107" t="s">
        <v>351</v>
      </c>
      <c r="D11" s="108" t="s">
        <v>352</v>
      </c>
      <c r="E11" s="109" t="s">
        <v>353</v>
      </c>
      <c r="F11" s="110" t="s">
        <v>354</v>
      </c>
      <c r="G11" s="111">
        <f>'P&amp;L '!F19</f>
        <v>-0.88365000000000005</v>
      </c>
      <c r="H11" s="112">
        <f>+BS!F19-BS!F36+BS!F30</f>
        <v>35.490667400000007</v>
      </c>
      <c r="I11" s="111">
        <f>'P&amp;L '!G19</f>
        <v>-130.76076</v>
      </c>
      <c r="J11" s="112">
        <f>+BS!G19-BS!G36+BS!G30</f>
        <v>36.36841000000004</v>
      </c>
      <c r="K11" s="112">
        <f t="shared" si="2"/>
        <v>-0.02</v>
      </c>
      <c r="L11" s="113">
        <f t="shared" si="3"/>
        <v>-3.6</v>
      </c>
      <c r="M11" s="114">
        <f t="shared" si="0"/>
        <v>-0.99444444444444446</v>
      </c>
      <c r="N11" s="106" t="s">
        <v>355</v>
      </c>
      <c r="O11" s="115" t="e">
        <f>S11/T11</f>
        <v>#DIV/0!</v>
      </c>
      <c r="P11" s="116"/>
      <c r="Q11" s="116"/>
      <c r="R11" s="117"/>
      <c r="S11" s="116"/>
      <c r="T11" s="118"/>
      <c r="U11" s="119"/>
    </row>
    <row r="12" spans="2:21" ht="28.8" x14ac:dyDescent="0.3">
      <c r="B12" s="471">
        <f t="shared" si="1"/>
        <v>10</v>
      </c>
      <c r="C12" s="472" t="s">
        <v>356</v>
      </c>
      <c r="D12" s="49" t="s">
        <v>357</v>
      </c>
      <c r="E12" s="36" t="s">
        <v>358</v>
      </c>
      <c r="F12" s="36" t="s">
        <v>359</v>
      </c>
      <c r="G12" s="96" t="s">
        <v>366</v>
      </c>
      <c r="H12" s="96" t="s">
        <v>366</v>
      </c>
      <c r="I12" s="96" t="s">
        <v>366</v>
      </c>
      <c r="J12" s="96" t="s">
        <v>366</v>
      </c>
      <c r="K12" s="96" t="e">
        <f t="shared" si="2"/>
        <v>#VALUE!</v>
      </c>
      <c r="L12" s="103" t="e">
        <f t="shared" si="3"/>
        <v>#VALUE!</v>
      </c>
      <c r="M12" s="104" t="e">
        <f t="shared" si="0"/>
        <v>#VALUE!</v>
      </c>
      <c r="N12" s="28" t="s">
        <v>360</v>
      </c>
      <c r="O12" s="50">
        <f>'[9]P&amp;L'!D25/[9]BS!D20*100</f>
        <v>1491.1534689242205</v>
      </c>
      <c r="P12" s="42"/>
      <c r="Q12" s="32"/>
      <c r="R12" s="89"/>
    </row>
    <row r="13" spans="2:21" ht="28.8" x14ac:dyDescent="0.3">
      <c r="B13" s="471"/>
      <c r="C13" s="473"/>
      <c r="D13" s="49" t="s">
        <v>361</v>
      </c>
      <c r="E13" s="36" t="s">
        <v>358</v>
      </c>
      <c r="F13" s="36" t="s">
        <v>359</v>
      </c>
      <c r="G13" s="96" t="s">
        <v>366</v>
      </c>
      <c r="H13" s="96" t="s">
        <v>366</v>
      </c>
      <c r="I13" s="96" t="s">
        <v>366</v>
      </c>
      <c r="J13" s="96" t="s">
        <v>366</v>
      </c>
      <c r="K13" s="96" t="e">
        <f t="shared" si="2"/>
        <v>#VALUE!</v>
      </c>
      <c r="L13" s="103" t="e">
        <f t="shared" si="3"/>
        <v>#VALUE!</v>
      </c>
      <c r="M13" s="104" t="e">
        <f t="shared" si="0"/>
        <v>#VALUE!</v>
      </c>
      <c r="Q13" s="32"/>
      <c r="R13" s="89"/>
    </row>
    <row r="21" spans="4:6" x14ac:dyDescent="0.3">
      <c r="F21" s="86"/>
    </row>
    <row r="23" spans="4:6" x14ac:dyDescent="0.3">
      <c r="D23" s="86"/>
    </row>
  </sheetData>
  <mergeCells count="4">
    <mergeCell ref="G1:H1"/>
    <mergeCell ref="I1:J1"/>
    <mergeCell ref="B12:B13"/>
    <mergeCell ref="C12:C1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58"/>
  <sheetViews>
    <sheetView showGridLines="0" topLeftCell="A28" zoomScaleSheetLayoutView="100" workbookViewId="0">
      <selection activeCell="E43" sqref="E43"/>
    </sheetView>
  </sheetViews>
  <sheetFormatPr defaultRowHeight="16.8" x14ac:dyDescent="0.4"/>
  <cols>
    <col min="1" max="1" width="9.33203125" style="122"/>
    <col min="2" max="3" width="3.33203125" style="122" bestFit="1" customWidth="1"/>
    <col min="4" max="4" width="71.6640625" style="122" customWidth="1"/>
    <col min="5" max="5" width="9" style="122" customWidth="1"/>
    <col min="6" max="6" width="19" style="123" customWidth="1"/>
    <col min="7" max="7" width="19.88671875" style="123" customWidth="1"/>
    <col min="8" max="8" width="8.6640625" style="124" bestFit="1" customWidth="1"/>
    <col min="9" max="9" width="13.5546875" style="123" customWidth="1"/>
    <col min="10" max="10" width="14.5546875" style="122" customWidth="1"/>
    <col min="11" max="11" width="13.33203125" style="122" customWidth="1"/>
    <col min="12" max="254" width="9.33203125" style="122"/>
    <col min="255" max="255" width="3.33203125" style="122" bestFit="1" customWidth="1"/>
    <col min="256" max="256" width="54.6640625" style="122" customWidth="1"/>
    <col min="257" max="257" width="9" style="122" customWidth="1"/>
    <col min="258" max="258" width="19.44140625" style="122" bestFit="1" customWidth="1"/>
    <col min="259" max="260" width="18.33203125" style="122" bestFit="1" customWidth="1"/>
    <col min="261" max="261" width="18.33203125" style="122" customWidth="1"/>
    <col min="262" max="263" width="17.6640625" style="122" customWidth="1"/>
    <col min="264" max="264" width="11.5546875" style="122" customWidth="1"/>
    <col min="265" max="265" width="13.5546875" style="122" customWidth="1"/>
    <col min="266" max="266" width="14.5546875" style="122" customWidth="1"/>
    <col min="267" max="267" width="13.33203125" style="122" customWidth="1"/>
    <col min="268" max="510" width="9.33203125" style="122"/>
    <col min="511" max="511" width="3.33203125" style="122" bestFit="1" customWidth="1"/>
    <col min="512" max="512" width="54.6640625" style="122" customWidth="1"/>
    <col min="513" max="513" width="9" style="122" customWidth="1"/>
    <col min="514" max="514" width="19.44140625" style="122" bestFit="1" customWidth="1"/>
    <col min="515" max="516" width="18.33203125" style="122" bestFit="1" customWidth="1"/>
    <col min="517" max="517" width="18.33203125" style="122" customWidth="1"/>
    <col min="518" max="519" width="17.6640625" style="122" customWidth="1"/>
    <col min="520" max="520" width="11.5546875" style="122" customWidth="1"/>
    <col min="521" max="521" width="13.5546875" style="122" customWidth="1"/>
    <col min="522" max="522" width="14.5546875" style="122" customWidth="1"/>
    <col min="523" max="523" width="13.33203125" style="122" customWidth="1"/>
    <col min="524" max="766" width="9.33203125" style="122"/>
    <col min="767" max="767" width="3.33203125" style="122" bestFit="1" customWidth="1"/>
    <col min="768" max="768" width="54.6640625" style="122" customWidth="1"/>
    <col min="769" max="769" width="9" style="122" customWidth="1"/>
    <col min="770" max="770" width="19.44140625" style="122" bestFit="1" customWidth="1"/>
    <col min="771" max="772" width="18.33203125" style="122" bestFit="1" customWidth="1"/>
    <col min="773" max="773" width="18.33203125" style="122" customWidth="1"/>
    <col min="774" max="775" width="17.6640625" style="122" customWidth="1"/>
    <col min="776" max="776" width="11.5546875" style="122" customWidth="1"/>
    <col min="777" max="777" width="13.5546875" style="122" customWidth="1"/>
    <col min="778" max="778" width="14.5546875" style="122" customWidth="1"/>
    <col min="779" max="779" width="13.33203125" style="122" customWidth="1"/>
    <col min="780" max="1022" width="9.33203125" style="122"/>
    <col min="1023" max="1023" width="3.33203125" style="122" bestFit="1" customWidth="1"/>
    <col min="1024" max="1024" width="54.6640625" style="122" customWidth="1"/>
    <col min="1025" max="1025" width="9" style="122" customWidth="1"/>
    <col min="1026" max="1026" width="19.44140625" style="122" bestFit="1" customWidth="1"/>
    <col min="1027" max="1028" width="18.33203125" style="122" bestFit="1" customWidth="1"/>
    <col min="1029" max="1029" width="18.33203125" style="122" customWidth="1"/>
    <col min="1030" max="1031" width="17.6640625" style="122" customWidth="1"/>
    <col min="1032" max="1032" width="11.5546875" style="122" customWidth="1"/>
    <col min="1033" max="1033" width="13.5546875" style="122" customWidth="1"/>
    <col min="1034" max="1034" width="14.5546875" style="122" customWidth="1"/>
    <col min="1035" max="1035" width="13.33203125" style="122" customWidth="1"/>
    <col min="1036" max="1278" width="9.33203125" style="122"/>
    <col min="1279" max="1279" width="3.33203125" style="122" bestFit="1" customWidth="1"/>
    <col min="1280" max="1280" width="54.6640625" style="122" customWidth="1"/>
    <col min="1281" max="1281" width="9" style="122" customWidth="1"/>
    <col min="1282" max="1282" width="19.44140625" style="122" bestFit="1" customWidth="1"/>
    <col min="1283" max="1284" width="18.33203125" style="122" bestFit="1" customWidth="1"/>
    <col min="1285" max="1285" width="18.33203125" style="122" customWidth="1"/>
    <col min="1286" max="1287" width="17.6640625" style="122" customWidth="1"/>
    <col min="1288" max="1288" width="11.5546875" style="122" customWidth="1"/>
    <col min="1289" max="1289" width="13.5546875" style="122" customWidth="1"/>
    <col min="1290" max="1290" width="14.5546875" style="122" customWidth="1"/>
    <col min="1291" max="1291" width="13.33203125" style="122" customWidth="1"/>
    <col min="1292" max="1534" width="9.33203125" style="122"/>
    <col min="1535" max="1535" width="3.33203125" style="122" bestFit="1" customWidth="1"/>
    <col min="1536" max="1536" width="54.6640625" style="122" customWidth="1"/>
    <col min="1537" max="1537" width="9" style="122" customWidth="1"/>
    <col min="1538" max="1538" width="19.44140625" style="122" bestFit="1" customWidth="1"/>
    <col min="1539" max="1540" width="18.33203125" style="122" bestFit="1" customWidth="1"/>
    <col min="1541" max="1541" width="18.33203125" style="122" customWidth="1"/>
    <col min="1542" max="1543" width="17.6640625" style="122" customWidth="1"/>
    <col min="1544" max="1544" width="11.5546875" style="122" customWidth="1"/>
    <col min="1545" max="1545" width="13.5546875" style="122" customWidth="1"/>
    <col min="1546" max="1546" width="14.5546875" style="122" customWidth="1"/>
    <col min="1547" max="1547" width="13.33203125" style="122" customWidth="1"/>
    <col min="1548" max="1790" width="9.33203125" style="122"/>
    <col min="1791" max="1791" width="3.33203125" style="122" bestFit="1" customWidth="1"/>
    <col min="1792" max="1792" width="54.6640625" style="122" customWidth="1"/>
    <col min="1793" max="1793" width="9" style="122" customWidth="1"/>
    <col min="1794" max="1794" width="19.44140625" style="122" bestFit="1" customWidth="1"/>
    <col min="1795" max="1796" width="18.33203125" style="122" bestFit="1" customWidth="1"/>
    <col min="1797" max="1797" width="18.33203125" style="122" customWidth="1"/>
    <col min="1798" max="1799" width="17.6640625" style="122" customWidth="1"/>
    <col min="1800" max="1800" width="11.5546875" style="122" customWidth="1"/>
    <col min="1801" max="1801" width="13.5546875" style="122" customWidth="1"/>
    <col min="1802" max="1802" width="14.5546875" style="122" customWidth="1"/>
    <col min="1803" max="1803" width="13.33203125" style="122" customWidth="1"/>
    <col min="1804" max="2046" width="9.33203125" style="122"/>
    <col min="2047" max="2047" width="3.33203125" style="122" bestFit="1" customWidth="1"/>
    <col min="2048" max="2048" width="54.6640625" style="122" customWidth="1"/>
    <col min="2049" max="2049" width="9" style="122" customWidth="1"/>
    <col min="2050" max="2050" width="19.44140625" style="122" bestFit="1" customWidth="1"/>
    <col min="2051" max="2052" width="18.33203125" style="122" bestFit="1" customWidth="1"/>
    <col min="2053" max="2053" width="18.33203125" style="122" customWidth="1"/>
    <col min="2054" max="2055" width="17.6640625" style="122" customWidth="1"/>
    <col min="2056" max="2056" width="11.5546875" style="122" customWidth="1"/>
    <col min="2057" max="2057" width="13.5546875" style="122" customWidth="1"/>
    <col min="2058" max="2058" width="14.5546875" style="122" customWidth="1"/>
    <col min="2059" max="2059" width="13.33203125" style="122" customWidth="1"/>
    <col min="2060" max="2302" width="9.33203125" style="122"/>
    <col min="2303" max="2303" width="3.33203125" style="122" bestFit="1" customWidth="1"/>
    <col min="2304" max="2304" width="54.6640625" style="122" customWidth="1"/>
    <col min="2305" max="2305" width="9" style="122" customWidth="1"/>
    <col min="2306" max="2306" width="19.44140625" style="122" bestFit="1" customWidth="1"/>
    <col min="2307" max="2308" width="18.33203125" style="122" bestFit="1" customWidth="1"/>
    <col min="2309" max="2309" width="18.33203125" style="122" customWidth="1"/>
    <col min="2310" max="2311" width="17.6640625" style="122" customWidth="1"/>
    <col min="2312" max="2312" width="11.5546875" style="122" customWidth="1"/>
    <col min="2313" max="2313" width="13.5546875" style="122" customWidth="1"/>
    <col min="2314" max="2314" width="14.5546875" style="122" customWidth="1"/>
    <col min="2315" max="2315" width="13.33203125" style="122" customWidth="1"/>
    <col min="2316" max="2558" width="9.33203125" style="122"/>
    <col min="2559" max="2559" width="3.33203125" style="122" bestFit="1" customWidth="1"/>
    <col min="2560" max="2560" width="54.6640625" style="122" customWidth="1"/>
    <col min="2561" max="2561" width="9" style="122" customWidth="1"/>
    <col min="2562" max="2562" width="19.44140625" style="122" bestFit="1" customWidth="1"/>
    <col min="2563" max="2564" width="18.33203125" style="122" bestFit="1" customWidth="1"/>
    <col min="2565" max="2565" width="18.33203125" style="122" customWidth="1"/>
    <col min="2566" max="2567" width="17.6640625" style="122" customWidth="1"/>
    <col min="2568" max="2568" width="11.5546875" style="122" customWidth="1"/>
    <col min="2569" max="2569" width="13.5546875" style="122" customWidth="1"/>
    <col min="2570" max="2570" width="14.5546875" style="122" customWidth="1"/>
    <col min="2571" max="2571" width="13.33203125" style="122" customWidth="1"/>
    <col min="2572" max="2814" width="9.33203125" style="122"/>
    <col min="2815" max="2815" width="3.33203125" style="122" bestFit="1" customWidth="1"/>
    <col min="2816" max="2816" width="54.6640625" style="122" customWidth="1"/>
    <col min="2817" max="2817" width="9" style="122" customWidth="1"/>
    <col min="2818" max="2818" width="19.44140625" style="122" bestFit="1" customWidth="1"/>
    <col min="2819" max="2820" width="18.33203125" style="122" bestFit="1" customWidth="1"/>
    <col min="2821" max="2821" width="18.33203125" style="122" customWidth="1"/>
    <col min="2822" max="2823" width="17.6640625" style="122" customWidth="1"/>
    <col min="2824" max="2824" width="11.5546875" style="122" customWidth="1"/>
    <col min="2825" max="2825" width="13.5546875" style="122" customWidth="1"/>
    <col min="2826" max="2826" width="14.5546875" style="122" customWidth="1"/>
    <col min="2827" max="2827" width="13.33203125" style="122" customWidth="1"/>
    <col min="2828" max="3070" width="9.33203125" style="122"/>
    <col min="3071" max="3071" width="3.33203125" style="122" bestFit="1" customWidth="1"/>
    <col min="3072" max="3072" width="54.6640625" style="122" customWidth="1"/>
    <col min="3073" max="3073" width="9" style="122" customWidth="1"/>
    <col min="3074" max="3074" width="19.44140625" style="122" bestFit="1" customWidth="1"/>
    <col min="3075" max="3076" width="18.33203125" style="122" bestFit="1" customWidth="1"/>
    <col min="3077" max="3077" width="18.33203125" style="122" customWidth="1"/>
    <col min="3078" max="3079" width="17.6640625" style="122" customWidth="1"/>
    <col min="3080" max="3080" width="11.5546875" style="122" customWidth="1"/>
    <col min="3081" max="3081" width="13.5546875" style="122" customWidth="1"/>
    <col min="3082" max="3082" width="14.5546875" style="122" customWidth="1"/>
    <col min="3083" max="3083" width="13.33203125" style="122" customWidth="1"/>
    <col min="3084" max="3326" width="9.33203125" style="122"/>
    <col min="3327" max="3327" width="3.33203125" style="122" bestFit="1" customWidth="1"/>
    <col min="3328" max="3328" width="54.6640625" style="122" customWidth="1"/>
    <col min="3329" max="3329" width="9" style="122" customWidth="1"/>
    <col min="3330" max="3330" width="19.44140625" style="122" bestFit="1" customWidth="1"/>
    <col min="3331" max="3332" width="18.33203125" style="122" bestFit="1" customWidth="1"/>
    <col min="3333" max="3333" width="18.33203125" style="122" customWidth="1"/>
    <col min="3334" max="3335" width="17.6640625" style="122" customWidth="1"/>
    <col min="3336" max="3336" width="11.5546875" style="122" customWidth="1"/>
    <col min="3337" max="3337" width="13.5546875" style="122" customWidth="1"/>
    <col min="3338" max="3338" width="14.5546875" style="122" customWidth="1"/>
    <col min="3339" max="3339" width="13.33203125" style="122" customWidth="1"/>
    <col min="3340" max="3582" width="9.33203125" style="122"/>
    <col min="3583" max="3583" width="3.33203125" style="122" bestFit="1" customWidth="1"/>
    <col min="3584" max="3584" width="54.6640625" style="122" customWidth="1"/>
    <col min="3585" max="3585" width="9" style="122" customWidth="1"/>
    <col min="3586" max="3586" width="19.44140625" style="122" bestFit="1" customWidth="1"/>
    <col min="3587" max="3588" width="18.33203125" style="122" bestFit="1" customWidth="1"/>
    <col min="3589" max="3589" width="18.33203125" style="122" customWidth="1"/>
    <col min="3590" max="3591" width="17.6640625" style="122" customWidth="1"/>
    <col min="3592" max="3592" width="11.5546875" style="122" customWidth="1"/>
    <col min="3593" max="3593" width="13.5546875" style="122" customWidth="1"/>
    <col min="3594" max="3594" width="14.5546875" style="122" customWidth="1"/>
    <col min="3595" max="3595" width="13.33203125" style="122" customWidth="1"/>
    <col min="3596" max="3838" width="9.33203125" style="122"/>
    <col min="3839" max="3839" width="3.33203125" style="122" bestFit="1" customWidth="1"/>
    <col min="3840" max="3840" width="54.6640625" style="122" customWidth="1"/>
    <col min="3841" max="3841" width="9" style="122" customWidth="1"/>
    <col min="3842" max="3842" width="19.44140625" style="122" bestFit="1" customWidth="1"/>
    <col min="3843" max="3844" width="18.33203125" style="122" bestFit="1" customWidth="1"/>
    <col min="3845" max="3845" width="18.33203125" style="122" customWidth="1"/>
    <col min="3846" max="3847" width="17.6640625" style="122" customWidth="1"/>
    <col min="3848" max="3848" width="11.5546875" style="122" customWidth="1"/>
    <col min="3849" max="3849" width="13.5546875" style="122" customWidth="1"/>
    <col min="3850" max="3850" width="14.5546875" style="122" customWidth="1"/>
    <col min="3851" max="3851" width="13.33203125" style="122" customWidth="1"/>
    <col min="3852" max="4094" width="9.33203125" style="122"/>
    <col min="4095" max="4095" width="3.33203125" style="122" bestFit="1" customWidth="1"/>
    <col min="4096" max="4096" width="54.6640625" style="122" customWidth="1"/>
    <col min="4097" max="4097" width="9" style="122" customWidth="1"/>
    <col min="4098" max="4098" width="19.44140625" style="122" bestFit="1" customWidth="1"/>
    <col min="4099" max="4100" width="18.33203125" style="122" bestFit="1" customWidth="1"/>
    <col min="4101" max="4101" width="18.33203125" style="122" customWidth="1"/>
    <col min="4102" max="4103" width="17.6640625" style="122" customWidth="1"/>
    <col min="4104" max="4104" width="11.5546875" style="122" customWidth="1"/>
    <col min="4105" max="4105" width="13.5546875" style="122" customWidth="1"/>
    <col min="4106" max="4106" width="14.5546875" style="122" customWidth="1"/>
    <col min="4107" max="4107" width="13.33203125" style="122" customWidth="1"/>
    <col min="4108" max="4350" width="9.33203125" style="122"/>
    <col min="4351" max="4351" width="3.33203125" style="122" bestFit="1" customWidth="1"/>
    <col min="4352" max="4352" width="54.6640625" style="122" customWidth="1"/>
    <col min="4353" max="4353" width="9" style="122" customWidth="1"/>
    <col min="4354" max="4354" width="19.44140625" style="122" bestFit="1" customWidth="1"/>
    <col min="4355" max="4356" width="18.33203125" style="122" bestFit="1" customWidth="1"/>
    <col min="4357" max="4357" width="18.33203125" style="122" customWidth="1"/>
    <col min="4358" max="4359" width="17.6640625" style="122" customWidth="1"/>
    <col min="4360" max="4360" width="11.5546875" style="122" customWidth="1"/>
    <col min="4361" max="4361" width="13.5546875" style="122" customWidth="1"/>
    <col min="4362" max="4362" width="14.5546875" style="122" customWidth="1"/>
    <col min="4363" max="4363" width="13.33203125" style="122" customWidth="1"/>
    <col min="4364" max="4606" width="9.33203125" style="122"/>
    <col min="4607" max="4607" width="3.33203125" style="122" bestFit="1" customWidth="1"/>
    <col min="4608" max="4608" width="54.6640625" style="122" customWidth="1"/>
    <col min="4609" max="4609" width="9" style="122" customWidth="1"/>
    <col min="4610" max="4610" width="19.44140625" style="122" bestFit="1" customWidth="1"/>
    <col min="4611" max="4612" width="18.33203125" style="122" bestFit="1" customWidth="1"/>
    <col min="4613" max="4613" width="18.33203125" style="122" customWidth="1"/>
    <col min="4614" max="4615" width="17.6640625" style="122" customWidth="1"/>
    <col min="4616" max="4616" width="11.5546875" style="122" customWidth="1"/>
    <col min="4617" max="4617" width="13.5546875" style="122" customWidth="1"/>
    <col min="4618" max="4618" width="14.5546875" style="122" customWidth="1"/>
    <col min="4619" max="4619" width="13.33203125" style="122" customWidth="1"/>
    <col min="4620" max="4862" width="9.33203125" style="122"/>
    <col min="4863" max="4863" width="3.33203125" style="122" bestFit="1" customWidth="1"/>
    <col min="4864" max="4864" width="54.6640625" style="122" customWidth="1"/>
    <col min="4865" max="4865" width="9" style="122" customWidth="1"/>
    <col min="4866" max="4866" width="19.44140625" style="122" bestFit="1" customWidth="1"/>
    <col min="4867" max="4868" width="18.33203125" style="122" bestFit="1" customWidth="1"/>
    <col min="4869" max="4869" width="18.33203125" style="122" customWidth="1"/>
    <col min="4870" max="4871" width="17.6640625" style="122" customWidth="1"/>
    <col min="4872" max="4872" width="11.5546875" style="122" customWidth="1"/>
    <col min="4873" max="4873" width="13.5546875" style="122" customWidth="1"/>
    <col min="4874" max="4874" width="14.5546875" style="122" customWidth="1"/>
    <col min="4875" max="4875" width="13.33203125" style="122" customWidth="1"/>
    <col min="4876" max="5118" width="9.33203125" style="122"/>
    <col min="5119" max="5119" width="3.33203125" style="122" bestFit="1" customWidth="1"/>
    <col min="5120" max="5120" width="54.6640625" style="122" customWidth="1"/>
    <col min="5121" max="5121" width="9" style="122" customWidth="1"/>
    <col min="5122" max="5122" width="19.44140625" style="122" bestFit="1" customWidth="1"/>
    <col min="5123" max="5124" width="18.33203125" style="122" bestFit="1" customWidth="1"/>
    <col min="5125" max="5125" width="18.33203125" style="122" customWidth="1"/>
    <col min="5126" max="5127" width="17.6640625" style="122" customWidth="1"/>
    <col min="5128" max="5128" width="11.5546875" style="122" customWidth="1"/>
    <col min="5129" max="5129" width="13.5546875" style="122" customWidth="1"/>
    <col min="5130" max="5130" width="14.5546875" style="122" customWidth="1"/>
    <col min="5131" max="5131" width="13.33203125" style="122" customWidth="1"/>
    <col min="5132" max="5374" width="9.33203125" style="122"/>
    <col min="5375" max="5375" width="3.33203125" style="122" bestFit="1" customWidth="1"/>
    <col min="5376" max="5376" width="54.6640625" style="122" customWidth="1"/>
    <col min="5377" max="5377" width="9" style="122" customWidth="1"/>
    <col min="5378" max="5378" width="19.44140625" style="122" bestFit="1" customWidth="1"/>
    <col min="5379" max="5380" width="18.33203125" style="122" bestFit="1" customWidth="1"/>
    <col min="5381" max="5381" width="18.33203125" style="122" customWidth="1"/>
    <col min="5382" max="5383" width="17.6640625" style="122" customWidth="1"/>
    <col min="5384" max="5384" width="11.5546875" style="122" customWidth="1"/>
    <col min="5385" max="5385" width="13.5546875" style="122" customWidth="1"/>
    <col min="5386" max="5386" width="14.5546875" style="122" customWidth="1"/>
    <col min="5387" max="5387" width="13.33203125" style="122" customWidth="1"/>
    <col min="5388" max="5630" width="9.33203125" style="122"/>
    <col min="5631" max="5631" width="3.33203125" style="122" bestFit="1" customWidth="1"/>
    <col min="5632" max="5632" width="54.6640625" style="122" customWidth="1"/>
    <col min="5633" max="5633" width="9" style="122" customWidth="1"/>
    <col min="5634" max="5634" width="19.44140625" style="122" bestFit="1" customWidth="1"/>
    <col min="5635" max="5636" width="18.33203125" style="122" bestFit="1" customWidth="1"/>
    <col min="5637" max="5637" width="18.33203125" style="122" customWidth="1"/>
    <col min="5638" max="5639" width="17.6640625" style="122" customWidth="1"/>
    <col min="5640" max="5640" width="11.5546875" style="122" customWidth="1"/>
    <col min="5641" max="5641" width="13.5546875" style="122" customWidth="1"/>
    <col min="5642" max="5642" width="14.5546875" style="122" customWidth="1"/>
    <col min="5643" max="5643" width="13.33203125" style="122" customWidth="1"/>
    <col min="5644" max="5886" width="9.33203125" style="122"/>
    <col min="5887" max="5887" width="3.33203125" style="122" bestFit="1" customWidth="1"/>
    <col min="5888" max="5888" width="54.6640625" style="122" customWidth="1"/>
    <col min="5889" max="5889" width="9" style="122" customWidth="1"/>
    <col min="5890" max="5890" width="19.44140625" style="122" bestFit="1" customWidth="1"/>
    <col min="5891" max="5892" width="18.33203125" style="122" bestFit="1" customWidth="1"/>
    <col min="5893" max="5893" width="18.33203125" style="122" customWidth="1"/>
    <col min="5894" max="5895" width="17.6640625" style="122" customWidth="1"/>
    <col min="5896" max="5896" width="11.5546875" style="122" customWidth="1"/>
    <col min="5897" max="5897" width="13.5546875" style="122" customWidth="1"/>
    <col min="5898" max="5898" width="14.5546875" style="122" customWidth="1"/>
    <col min="5899" max="5899" width="13.33203125" style="122" customWidth="1"/>
    <col min="5900" max="6142" width="9.33203125" style="122"/>
    <col min="6143" max="6143" width="3.33203125" style="122" bestFit="1" customWidth="1"/>
    <col min="6144" max="6144" width="54.6640625" style="122" customWidth="1"/>
    <col min="6145" max="6145" width="9" style="122" customWidth="1"/>
    <col min="6146" max="6146" width="19.44140625" style="122" bestFit="1" customWidth="1"/>
    <col min="6147" max="6148" width="18.33203125" style="122" bestFit="1" customWidth="1"/>
    <col min="6149" max="6149" width="18.33203125" style="122" customWidth="1"/>
    <col min="6150" max="6151" width="17.6640625" style="122" customWidth="1"/>
    <col min="6152" max="6152" width="11.5546875" style="122" customWidth="1"/>
    <col min="6153" max="6153" width="13.5546875" style="122" customWidth="1"/>
    <col min="6154" max="6154" width="14.5546875" style="122" customWidth="1"/>
    <col min="6155" max="6155" width="13.33203125" style="122" customWidth="1"/>
    <col min="6156" max="6398" width="9.33203125" style="122"/>
    <col min="6399" max="6399" width="3.33203125" style="122" bestFit="1" customWidth="1"/>
    <col min="6400" max="6400" width="54.6640625" style="122" customWidth="1"/>
    <col min="6401" max="6401" width="9" style="122" customWidth="1"/>
    <col min="6402" max="6402" width="19.44140625" style="122" bestFit="1" customWidth="1"/>
    <col min="6403" max="6404" width="18.33203125" style="122" bestFit="1" customWidth="1"/>
    <col min="6405" max="6405" width="18.33203125" style="122" customWidth="1"/>
    <col min="6406" max="6407" width="17.6640625" style="122" customWidth="1"/>
    <col min="6408" max="6408" width="11.5546875" style="122" customWidth="1"/>
    <col min="6409" max="6409" width="13.5546875" style="122" customWidth="1"/>
    <col min="6410" max="6410" width="14.5546875" style="122" customWidth="1"/>
    <col min="6411" max="6411" width="13.33203125" style="122" customWidth="1"/>
    <col min="6412" max="6654" width="9.33203125" style="122"/>
    <col min="6655" max="6655" width="3.33203125" style="122" bestFit="1" customWidth="1"/>
    <col min="6656" max="6656" width="54.6640625" style="122" customWidth="1"/>
    <col min="6657" max="6657" width="9" style="122" customWidth="1"/>
    <col min="6658" max="6658" width="19.44140625" style="122" bestFit="1" customWidth="1"/>
    <col min="6659" max="6660" width="18.33203125" style="122" bestFit="1" customWidth="1"/>
    <col min="6661" max="6661" width="18.33203125" style="122" customWidth="1"/>
    <col min="6662" max="6663" width="17.6640625" style="122" customWidth="1"/>
    <col min="6664" max="6664" width="11.5546875" style="122" customWidth="1"/>
    <col min="6665" max="6665" width="13.5546875" style="122" customWidth="1"/>
    <col min="6666" max="6666" width="14.5546875" style="122" customWidth="1"/>
    <col min="6667" max="6667" width="13.33203125" style="122" customWidth="1"/>
    <col min="6668" max="6910" width="9.33203125" style="122"/>
    <col min="6911" max="6911" width="3.33203125" style="122" bestFit="1" customWidth="1"/>
    <col min="6912" max="6912" width="54.6640625" style="122" customWidth="1"/>
    <col min="6913" max="6913" width="9" style="122" customWidth="1"/>
    <col min="6914" max="6914" width="19.44140625" style="122" bestFit="1" customWidth="1"/>
    <col min="6915" max="6916" width="18.33203125" style="122" bestFit="1" customWidth="1"/>
    <col min="6917" max="6917" width="18.33203125" style="122" customWidth="1"/>
    <col min="6918" max="6919" width="17.6640625" style="122" customWidth="1"/>
    <col min="6920" max="6920" width="11.5546875" style="122" customWidth="1"/>
    <col min="6921" max="6921" width="13.5546875" style="122" customWidth="1"/>
    <col min="6922" max="6922" width="14.5546875" style="122" customWidth="1"/>
    <col min="6923" max="6923" width="13.33203125" style="122" customWidth="1"/>
    <col min="6924" max="7166" width="9.33203125" style="122"/>
    <col min="7167" max="7167" width="3.33203125" style="122" bestFit="1" customWidth="1"/>
    <col min="7168" max="7168" width="54.6640625" style="122" customWidth="1"/>
    <col min="7169" max="7169" width="9" style="122" customWidth="1"/>
    <col min="7170" max="7170" width="19.44140625" style="122" bestFit="1" customWidth="1"/>
    <col min="7171" max="7172" width="18.33203125" style="122" bestFit="1" customWidth="1"/>
    <col min="7173" max="7173" width="18.33203125" style="122" customWidth="1"/>
    <col min="7174" max="7175" width="17.6640625" style="122" customWidth="1"/>
    <col min="7176" max="7176" width="11.5546875" style="122" customWidth="1"/>
    <col min="7177" max="7177" width="13.5546875" style="122" customWidth="1"/>
    <col min="7178" max="7178" width="14.5546875" style="122" customWidth="1"/>
    <col min="7179" max="7179" width="13.33203125" style="122" customWidth="1"/>
    <col min="7180" max="7422" width="9.33203125" style="122"/>
    <col min="7423" max="7423" width="3.33203125" style="122" bestFit="1" customWidth="1"/>
    <col min="7424" max="7424" width="54.6640625" style="122" customWidth="1"/>
    <col min="7425" max="7425" width="9" style="122" customWidth="1"/>
    <col min="7426" max="7426" width="19.44140625" style="122" bestFit="1" customWidth="1"/>
    <col min="7427" max="7428" width="18.33203125" style="122" bestFit="1" customWidth="1"/>
    <col min="7429" max="7429" width="18.33203125" style="122" customWidth="1"/>
    <col min="7430" max="7431" width="17.6640625" style="122" customWidth="1"/>
    <col min="7432" max="7432" width="11.5546875" style="122" customWidth="1"/>
    <col min="7433" max="7433" width="13.5546875" style="122" customWidth="1"/>
    <col min="7434" max="7434" width="14.5546875" style="122" customWidth="1"/>
    <col min="7435" max="7435" width="13.33203125" style="122" customWidth="1"/>
    <col min="7436" max="7678" width="9.33203125" style="122"/>
    <col min="7679" max="7679" width="3.33203125" style="122" bestFit="1" customWidth="1"/>
    <col min="7680" max="7680" width="54.6640625" style="122" customWidth="1"/>
    <col min="7681" max="7681" width="9" style="122" customWidth="1"/>
    <col min="7682" max="7682" width="19.44140625" style="122" bestFit="1" customWidth="1"/>
    <col min="7683" max="7684" width="18.33203125" style="122" bestFit="1" customWidth="1"/>
    <col min="7685" max="7685" width="18.33203125" style="122" customWidth="1"/>
    <col min="7686" max="7687" width="17.6640625" style="122" customWidth="1"/>
    <col min="7688" max="7688" width="11.5546875" style="122" customWidth="1"/>
    <col min="7689" max="7689" width="13.5546875" style="122" customWidth="1"/>
    <col min="7690" max="7690" width="14.5546875" style="122" customWidth="1"/>
    <col min="7691" max="7691" width="13.33203125" style="122" customWidth="1"/>
    <col min="7692" max="7934" width="9.33203125" style="122"/>
    <col min="7935" max="7935" width="3.33203125" style="122" bestFit="1" customWidth="1"/>
    <col min="7936" max="7936" width="54.6640625" style="122" customWidth="1"/>
    <col min="7937" max="7937" width="9" style="122" customWidth="1"/>
    <col min="7938" max="7938" width="19.44140625" style="122" bestFit="1" customWidth="1"/>
    <col min="7939" max="7940" width="18.33203125" style="122" bestFit="1" customWidth="1"/>
    <col min="7941" max="7941" width="18.33203125" style="122" customWidth="1"/>
    <col min="7942" max="7943" width="17.6640625" style="122" customWidth="1"/>
    <col min="7944" max="7944" width="11.5546875" style="122" customWidth="1"/>
    <col min="7945" max="7945" width="13.5546875" style="122" customWidth="1"/>
    <col min="7946" max="7946" width="14.5546875" style="122" customWidth="1"/>
    <col min="7947" max="7947" width="13.33203125" style="122" customWidth="1"/>
    <col min="7948" max="8190" width="9.33203125" style="122"/>
    <col min="8191" max="8191" width="3.33203125" style="122" bestFit="1" customWidth="1"/>
    <col min="8192" max="8192" width="54.6640625" style="122" customWidth="1"/>
    <col min="8193" max="8193" width="9" style="122" customWidth="1"/>
    <col min="8194" max="8194" width="19.44140625" style="122" bestFit="1" customWidth="1"/>
    <col min="8195" max="8196" width="18.33203125" style="122" bestFit="1" customWidth="1"/>
    <col min="8197" max="8197" width="18.33203125" style="122" customWidth="1"/>
    <col min="8198" max="8199" width="17.6640625" style="122" customWidth="1"/>
    <col min="8200" max="8200" width="11.5546875" style="122" customWidth="1"/>
    <col min="8201" max="8201" width="13.5546875" style="122" customWidth="1"/>
    <col min="8202" max="8202" width="14.5546875" style="122" customWidth="1"/>
    <col min="8203" max="8203" width="13.33203125" style="122" customWidth="1"/>
    <col min="8204" max="8446" width="9.33203125" style="122"/>
    <col min="8447" max="8447" width="3.33203125" style="122" bestFit="1" customWidth="1"/>
    <col min="8448" max="8448" width="54.6640625" style="122" customWidth="1"/>
    <col min="8449" max="8449" width="9" style="122" customWidth="1"/>
    <col min="8450" max="8450" width="19.44140625" style="122" bestFit="1" customWidth="1"/>
    <col min="8451" max="8452" width="18.33203125" style="122" bestFit="1" customWidth="1"/>
    <col min="8453" max="8453" width="18.33203125" style="122" customWidth="1"/>
    <col min="8454" max="8455" width="17.6640625" style="122" customWidth="1"/>
    <col min="8456" max="8456" width="11.5546875" style="122" customWidth="1"/>
    <col min="8457" max="8457" width="13.5546875" style="122" customWidth="1"/>
    <col min="8458" max="8458" width="14.5546875" style="122" customWidth="1"/>
    <col min="8459" max="8459" width="13.33203125" style="122" customWidth="1"/>
    <col min="8460" max="8702" width="9.33203125" style="122"/>
    <col min="8703" max="8703" width="3.33203125" style="122" bestFit="1" customWidth="1"/>
    <col min="8704" max="8704" width="54.6640625" style="122" customWidth="1"/>
    <col min="8705" max="8705" width="9" style="122" customWidth="1"/>
    <col min="8706" max="8706" width="19.44140625" style="122" bestFit="1" customWidth="1"/>
    <col min="8707" max="8708" width="18.33203125" style="122" bestFit="1" customWidth="1"/>
    <col min="8709" max="8709" width="18.33203125" style="122" customWidth="1"/>
    <col min="8710" max="8711" width="17.6640625" style="122" customWidth="1"/>
    <col min="8712" max="8712" width="11.5546875" style="122" customWidth="1"/>
    <col min="8713" max="8713" width="13.5546875" style="122" customWidth="1"/>
    <col min="8714" max="8714" width="14.5546875" style="122" customWidth="1"/>
    <col min="8715" max="8715" width="13.33203125" style="122" customWidth="1"/>
    <col min="8716" max="8958" width="9.33203125" style="122"/>
    <col min="8959" max="8959" width="3.33203125" style="122" bestFit="1" customWidth="1"/>
    <col min="8960" max="8960" width="54.6640625" style="122" customWidth="1"/>
    <col min="8961" max="8961" width="9" style="122" customWidth="1"/>
    <col min="8962" max="8962" width="19.44140625" style="122" bestFit="1" customWidth="1"/>
    <col min="8963" max="8964" width="18.33203125" style="122" bestFit="1" customWidth="1"/>
    <col min="8965" max="8965" width="18.33203125" style="122" customWidth="1"/>
    <col min="8966" max="8967" width="17.6640625" style="122" customWidth="1"/>
    <col min="8968" max="8968" width="11.5546875" style="122" customWidth="1"/>
    <col min="8969" max="8969" width="13.5546875" style="122" customWidth="1"/>
    <col min="8970" max="8970" width="14.5546875" style="122" customWidth="1"/>
    <col min="8971" max="8971" width="13.33203125" style="122" customWidth="1"/>
    <col min="8972" max="9214" width="9.33203125" style="122"/>
    <col min="9215" max="9215" width="3.33203125" style="122" bestFit="1" customWidth="1"/>
    <col min="9216" max="9216" width="54.6640625" style="122" customWidth="1"/>
    <col min="9217" max="9217" width="9" style="122" customWidth="1"/>
    <col min="9218" max="9218" width="19.44140625" style="122" bestFit="1" customWidth="1"/>
    <col min="9219" max="9220" width="18.33203125" style="122" bestFit="1" customWidth="1"/>
    <col min="9221" max="9221" width="18.33203125" style="122" customWidth="1"/>
    <col min="9222" max="9223" width="17.6640625" style="122" customWidth="1"/>
    <col min="9224" max="9224" width="11.5546875" style="122" customWidth="1"/>
    <col min="9225" max="9225" width="13.5546875" style="122" customWidth="1"/>
    <col min="9226" max="9226" width="14.5546875" style="122" customWidth="1"/>
    <col min="9227" max="9227" width="13.33203125" style="122" customWidth="1"/>
    <col min="9228" max="9470" width="9.33203125" style="122"/>
    <col min="9471" max="9471" width="3.33203125" style="122" bestFit="1" customWidth="1"/>
    <col min="9472" max="9472" width="54.6640625" style="122" customWidth="1"/>
    <col min="9473" max="9473" width="9" style="122" customWidth="1"/>
    <col min="9474" max="9474" width="19.44140625" style="122" bestFit="1" customWidth="1"/>
    <col min="9475" max="9476" width="18.33203125" style="122" bestFit="1" customWidth="1"/>
    <col min="9477" max="9477" width="18.33203125" style="122" customWidth="1"/>
    <col min="9478" max="9479" width="17.6640625" style="122" customWidth="1"/>
    <col min="9480" max="9480" width="11.5546875" style="122" customWidth="1"/>
    <col min="9481" max="9481" width="13.5546875" style="122" customWidth="1"/>
    <col min="9482" max="9482" width="14.5546875" style="122" customWidth="1"/>
    <col min="9483" max="9483" width="13.33203125" style="122" customWidth="1"/>
    <col min="9484" max="9726" width="9.33203125" style="122"/>
    <col min="9727" max="9727" width="3.33203125" style="122" bestFit="1" customWidth="1"/>
    <col min="9728" max="9728" width="54.6640625" style="122" customWidth="1"/>
    <col min="9729" max="9729" width="9" style="122" customWidth="1"/>
    <col min="9730" max="9730" width="19.44140625" style="122" bestFit="1" customWidth="1"/>
    <col min="9731" max="9732" width="18.33203125" style="122" bestFit="1" customWidth="1"/>
    <col min="9733" max="9733" width="18.33203125" style="122" customWidth="1"/>
    <col min="9734" max="9735" width="17.6640625" style="122" customWidth="1"/>
    <col min="9736" max="9736" width="11.5546875" style="122" customWidth="1"/>
    <col min="9737" max="9737" width="13.5546875" style="122" customWidth="1"/>
    <col min="9738" max="9738" width="14.5546875" style="122" customWidth="1"/>
    <col min="9739" max="9739" width="13.33203125" style="122" customWidth="1"/>
    <col min="9740" max="9982" width="9.33203125" style="122"/>
    <col min="9983" max="9983" width="3.33203125" style="122" bestFit="1" customWidth="1"/>
    <col min="9984" max="9984" width="54.6640625" style="122" customWidth="1"/>
    <col min="9985" max="9985" width="9" style="122" customWidth="1"/>
    <col min="9986" max="9986" width="19.44140625" style="122" bestFit="1" customWidth="1"/>
    <col min="9987" max="9988" width="18.33203125" style="122" bestFit="1" customWidth="1"/>
    <col min="9989" max="9989" width="18.33203125" style="122" customWidth="1"/>
    <col min="9990" max="9991" width="17.6640625" style="122" customWidth="1"/>
    <col min="9992" max="9992" width="11.5546875" style="122" customWidth="1"/>
    <col min="9993" max="9993" width="13.5546875" style="122" customWidth="1"/>
    <col min="9994" max="9994" width="14.5546875" style="122" customWidth="1"/>
    <col min="9995" max="9995" width="13.33203125" style="122" customWidth="1"/>
    <col min="9996" max="10238" width="9.33203125" style="122"/>
    <col min="10239" max="10239" width="3.33203125" style="122" bestFit="1" customWidth="1"/>
    <col min="10240" max="10240" width="54.6640625" style="122" customWidth="1"/>
    <col min="10241" max="10241" width="9" style="122" customWidth="1"/>
    <col min="10242" max="10242" width="19.44140625" style="122" bestFit="1" customWidth="1"/>
    <col min="10243" max="10244" width="18.33203125" style="122" bestFit="1" customWidth="1"/>
    <col min="10245" max="10245" width="18.33203125" style="122" customWidth="1"/>
    <col min="10246" max="10247" width="17.6640625" style="122" customWidth="1"/>
    <col min="10248" max="10248" width="11.5546875" style="122" customWidth="1"/>
    <col min="10249" max="10249" width="13.5546875" style="122" customWidth="1"/>
    <col min="10250" max="10250" width="14.5546875" style="122" customWidth="1"/>
    <col min="10251" max="10251" width="13.33203125" style="122" customWidth="1"/>
    <col min="10252" max="10494" width="9.33203125" style="122"/>
    <col min="10495" max="10495" width="3.33203125" style="122" bestFit="1" customWidth="1"/>
    <col min="10496" max="10496" width="54.6640625" style="122" customWidth="1"/>
    <col min="10497" max="10497" width="9" style="122" customWidth="1"/>
    <col min="10498" max="10498" width="19.44140625" style="122" bestFit="1" customWidth="1"/>
    <col min="10499" max="10500" width="18.33203125" style="122" bestFit="1" customWidth="1"/>
    <col min="10501" max="10501" width="18.33203125" style="122" customWidth="1"/>
    <col min="10502" max="10503" width="17.6640625" style="122" customWidth="1"/>
    <col min="10504" max="10504" width="11.5546875" style="122" customWidth="1"/>
    <col min="10505" max="10505" width="13.5546875" style="122" customWidth="1"/>
    <col min="10506" max="10506" width="14.5546875" style="122" customWidth="1"/>
    <col min="10507" max="10507" width="13.33203125" style="122" customWidth="1"/>
    <col min="10508" max="10750" width="9.33203125" style="122"/>
    <col min="10751" max="10751" width="3.33203125" style="122" bestFit="1" customWidth="1"/>
    <col min="10752" max="10752" width="54.6640625" style="122" customWidth="1"/>
    <col min="10753" max="10753" width="9" style="122" customWidth="1"/>
    <col min="10754" max="10754" width="19.44140625" style="122" bestFit="1" customWidth="1"/>
    <col min="10755" max="10756" width="18.33203125" style="122" bestFit="1" customWidth="1"/>
    <col min="10757" max="10757" width="18.33203125" style="122" customWidth="1"/>
    <col min="10758" max="10759" width="17.6640625" style="122" customWidth="1"/>
    <col min="10760" max="10760" width="11.5546875" style="122" customWidth="1"/>
    <col min="10761" max="10761" width="13.5546875" style="122" customWidth="1"/>
    <col min="10762" max="10762" width="14.5546875" style="122" customWidth="1"/>
    <col min="10763" max="10763" width="13.33203125" style="122" customWidth="1"/>
    <col min="10764" max="11006" width="9.33203125" style="122"/>
    <col min="11007" max="11007" width="3.33203125" style="122" bestFit="1" customWidth="1"/>
    <col min="11008" max="11008" width="54.6640625" style="122" customWidth="1"/>
    <col min="11009" max="11009" width="9" style="122" customWidth="1"/>
    <col min="11010" max="11010" width="19.44140625" style="122" bestFit="1" customWidth="1"/>
    <col min="11011" max="11012" width="18.33203125" style="122" bestFit="1" customWidth="1"/>
    <col min="11013" max="11013" width="18.33203125" style="122" customWidth="1"/>
    <col min="11014" max="11015" width="17.6640625" style="122" customWidth="1"/>
    <col min="11016" max="11016" width="11.5546875" style="122" customWidth="1"/>
    <col min="11017" max="11017" width="13.5546875" style="122" customWidth="1"/>
    <col min="11018" max="11018" width="14.5546875" style="122" customWidth="1"/>
    <col min="11019" max="11019" width="13.33203125" style="122" customWidth="1"/>
    <col min="11020" max="11262" width="9.33203125" style="122"/>
    <col min="11263" max="11263" width="3.33203125" style="122" bestFit="1" customWidth="1"/>
    <col min="11264" max="11264" width="54.6640625" style="122" customWidth="1"/>
    <col min="11265" max="11265" width="9" style="122" customWidth="1"/>
    <col min="11266" max="11266" width="19.44140625" style="122" bestFit="1" customWidth="1"/>
    <col min="11267" max="11268" width="18.33203125" style="122" bestFit="1" customWidth="1"/>
    <col min="11269" max="11269" width="18.33203125" style="122" customWidth="1"/>
    <col min="11270" max="11271" width="17.6640625" style="122" customWidth="1"/>
    <col min="11272" max="11272" width="11.5546875" style="122" customWidth="1"/>
    <col min="11273" max="11273" width="13.5546875" style="122" customWidth="1"/>
    <col min="11274" max="11274" width="14.5546875" style="122" customWidth="1"/>
    <col min="11275" max="11275" width="13.33203125" style="122" customWidth="1"/>
    <col min="11276" max="11518" width="9.33203125" style="122"/>
    <col min="11519" max="11519" width="3.33203125" style="122" bestFit="1" customWidth="1"/>
    <col min="11520" max="11520" width="54.6640625" style="122" customWidth="1"/>
    <col min="11521" max="11521" width="9" style="122" customWidth="1"/>
    <col min="11522" max="11522" width="19.44140625" style="122" bestFit="1" customWidth="1"/>
    <col min="11523" max="11524" width="18.33203125" style="122" bestFit="1" customWidth="1"/>
    <col min="11525" max="11525" width="18.33203125" style="122" customWidth="1"/>
    <col min="11526" max="11527" width="17.6640625" style="122" customWidth="1"/>
    <col min="11528" max="11528" width="11.5546875" style="122" customWidth="1"/>
    <col min="11529" max="11529" width="13.5546875" style="122" customWidth="1"/>
    <col min="11530" max="11530" width="14.5546875" style="122" customWidth="1"/>
    <col min="11531" max="11531" width="13.33203125" style="122" customWidth="1"/>
    <col min="11532" max="11774" width="9.33203125" style="122"/>
    <col min="11775" max="11775" width="3.33203125" style="122" bestFit="1" customWidth="1"/>
    <col min="11776" max="11776" width="54.6640625" style="122" customWidth="1"/>
    <col min="11777" max="11777" width="9" style="122" customWidth="1"/>
    <col min="11778" max="11778" width="19.44140625" style="122" bestFit="1" customWidth="1"/>
    <col min="11779" max="11780" width="18.33203125" style="122" bestFit="1" customWidth="1"/>
    <col min="11781" max="11781" width="18.33203125" style="122" customWidth="1"/>
    <col min="11782" max="11783" width="17.6640625" style="122" customWidth="1"/>
    <col min="11784" max="11784" width="11.5546875" style="122" customWidth="1"/>
    <col min="11785" max="11785" width="13.5546875" style="122" customWidth="1"/>
    <col min="11786" max="11786" width="14.5546875" style="122" customWidth="1"/>
    <col min="11787" max="11787" width="13.33203125" style="122" customWidth="1"/>
    <col min="11788" max="12030" width="9.33203125" style="122"/>
    <col min="12031" max="12031" width="3.33203125" style="122" bestFit="1" customWidth="1"/>
    <col min="12032" max="12032" width="54.6640625" style="122" customWidth="1"/>
    <col min="12033" max="12033" width="9" style="122" customWidth="1"/>
    <col min="12034" max="12034" width="19.44140625" style="122" bestFit="1" customWidth="1"/>
    <col min="12035" max="12036" width="18.33203125" style="122" bestFit="1" customWidth="1"/>
    <col min="12037" max="12037" width="18.33203125" style="122" customWidth="1"/>
    <col min="12038" max="12039" width="17.6640625" style="122" customWidth="1"/>
    <col min="12040" max="12040" width="11.5546875" style="122" customWidth="1"/>
    <col min="12041" max="12041" width="13.5546875" style="122" customWidth="1"/>
    <col min="12042" max="12042" width="14.5546875" style="122" customWidth="1"/>
    <col min="12043" max="12043" width="13.33203125" style="122" customWidth="1"/>
    <col min="12044" max="12286" width="9.33203125" style="122"/>
    <col min="12287" max="12287" width="3.33203125" style="122" bestFit="1" customWidth="1"/>
    <col min="12288" max="12288" width="54.6640625" style="122" customWidth="1"/>
    <col min="12289" max="12289" width="9" style="122" customWidth="1"/>
    <col min="12290" max="12290" width="19.44140625" style="122" bestFit="1" customWidth="1"/>
    <col min="12291" max="12292" width="18.33203125" style="122" bestFit="1" customWidth="1"/>
    <col min="12293" max="12293" width="18.33203125" style="122" customWidth="1"/>
    <col min="12294" max="12295" width="17.6640625" style="122" customWidth="1"/>
    <col min="12296" max="12296" width="11.5546875" style="122" customWidth="1"/>
    <col min="12297" max="12297" width="13.5546875" style="122" customWidth="1"/>
    <col min="12298" max="12298" width="14.5546875" style="122" customWidth="1"/>
    <col min="12299" max="12299" width="13.33203125" style="122" customWidth="1"/>
    <col min="12300" max="12542" width="9.33203125" style="122"/>
    <col min="12543" max="12543" width="3.33203125" style="122" bestFit="1" customWidth="1"/>
    <col min="12544" max="12544" width="54.6640625" style="122" customWidth="1"/>
    <col min="12545" max="12545" width="9" style="122" customWidth="1"/>
    <col min="12546" max="12546" width="19.44140625" style="122" bestFit="1" customWidth="1"/>
    <col min="12547" max="12548" width="18.33203125" style="122" bestFit="1" customWidth="1"/>
    <col min="12549" max="12549" width="18.33203125" style="122" customWidth="1"/>
    <col min="12550" max="12551" width="17.6640625" style="122" customWidth="1"/>
    <col min="12552" max="12552" width="11.5546875" style="122" customWidth="1"/>
    <col min="12553" max="12553" width="13.5546875" style="122" customWidth="1"/>
    <col min="12554" max="12554" width="14.5546875" style="122" customWidth="1"/>
    <col min="12555" max="12555" width="13.33203125" style="122" customWidth="1"/>
    <col min="12556" max="12798" width="9.33203125" style="122"/>
    <col min="12799" max="12799" width="3.33203125" style="122" bestFit="1" customWidth="1"/>
    <col min="12800" max="12800" width="54.6640625" style="122" customWidth="1"/>
    <col min="12801" max="12801" width="9" style="122" customWidth="1"/>
    <col min="12802" max="12802" width="19.44140625" style="122" bestFit="1" customWidth="1"/>
    <col min="12803" max="12804" width="18.33203125" style="122" bestFit="1" customWidth="1"/>
    <col min="12805" max="12805" width="18.33203125" style="122" customWidth="1"/>
    <col min="12806" max="12807" width="17.6640625" style="122" customWidth="1"/>
    <col min="12808" max="12808" width="11.5546875" style="122" customWidth="1"/>
    <col min="12809" max="12809" width="13.5546875" style="122" customWidth="1"/>
    <col min="12810" max="12810" width="14.5546875" style="122" customWidth="1"/>
    <col min="12811" max="12811" width="13.33203125" style="122" customWidth="1"/>
    <col min="12812" max="13054" width="9.33203125" style="122"/>
    <col min="13055" max="13055" width="3.33203125" style="122" bestFit="1" customWidth="1"/>
    <col min="13056" max="13056" width="54.6640625" style="122" customWidth="1"/>
    <col min="13057" max="13057" width="9" style="122" customWidth="1"/>
    <col min="13058" max="13058" width="19.44140625" style="122" bestFit="1" customWidth="1"/>
    <col min="13059" max="13060" width="18.33203125" style="122" bestFit="1" customWidth="1"/>
    <col min="13061" max="13061" width="18.33203125" style="122" customWidth="1"/>
    <col min="13062" max="13063" width="17.6640625" style="122" customWidth="1"/>
    <col min="13064" max="13064" width="11.5546875" style="122" customWidth="1"/>
    <col min="13065" max="13065" width="13.5546875" style="122" customWidth="1"/>
    <col min="13066" max="13066" width="14.5546875" style="122" customWidth="1"/>
    <col min="13067" max="13067" width="13.33203125" style="122" customWidth="1"/>
    <col min="13068" max="13310" width="9.33203125" style="122"/>
    <col min="13311" max="13311" width="3.33203125" style="122" bestFit="1" customWidth="1"/>
    <col min="13312" max="13312" width="54.6640625" style="122" customWidth="1"/>
    <col min="13313" max="13313" width="9" style="122" customWidth="1"/>
    <col min="13314" max="13314" width="19.44140625" style="122" bestFit="1" customWidth="1"/>
    <col min="13315" max="13316" width="18.33203125" style="122" bestFit="1" customWidth="1"/>
    <col min="13317" max="13317" width="18.33203125" style="122" customWidth="1"/>
    <col min="13318" max="13319" width="17.6640625" style="122" customWidth="1"/>
    <col min="13320" max="13320" width="11.5546875" style="122" customWidth="1"/>
    <col min="13321" max="13321" width="13.5546875" style="122" customWidth="1"/>
    <col min="13322" max="13322" width="14.5546875" style="122" customWidth="1"/>
    <col min="13323" max="13323" width="13.33203125" style="122" customWidth="1"/>
    <col min="13324" max="13566" width="9.33203125" style="122"/>
    <col min="13567" max="13567" width="3.33203125" style="122" bestFit="1" customWidth="1"/>
    <col min="13568" max="13568" width="54.6640625" style="122" customWidth="1"/>
    <col min="13569" max="13569" width="9" style="122" customWidth="1"/>
    <col min="13570" max="13570" width="19.44140625" style="122" bestFit="1" customWidth="1"/>
    <col min="13571" max="13572" width="18.33203125" style="122" bestFit="1" customWidth="1"/>
    <col min="13573" max="13573" width="18.33203125" style="122" customWidth="1"/>
    <col min="13574" max="13575" width="17.6640625" style="122" customWidth="1"/>
    <col min="13576" max="13576" width="11.5546875" style="122" customWidth="1"/>
    <col min="13577" max="13577" width="13.5546875" style="122" customWidth="1"/>
    <col min="13578" max="13578" width="14.5546875" style="122" customWidth="1"/>
    <col min="13579" max="13579" width="13.33203125" style="122" customWidth="1"/>
    <col min="13580" max="13822" width="9.33203125" style="122"/>
    <col min="13823" max="13823" width="3.33203125" style="122" bestFit="1" customWidth="1"/>
    <col min="13824" max="13824" width="54.6640625" style="122" customWidth="1"/>
    <col min="13825" max="13825" width="9" style="122" customWidth="1"/>
    <col min="13826" max="13826" width="19.44140625" style="122" bestFit="1" customWidth="1"/>
    <col min="13827" max="13828" width="18.33203125" style="122" bestFit="1" customWidth="1"/>
    <col min="13829" max="13829" width="18.33203125" style="122" customWidth="1"/>
    <col min="13830" max="13831" width="17.6640625" style="122" customWidth="1"/>
    <col min="13832" max="13832" width="11.5546875" style="122" customWidth="1"/>
    <col min="13833" max="13833" width="13.5546875" style="122" customWidth="1"/>
    <col min="13834" max="13834" width="14.5546875" style="122" customWidth="1"/>
    <col min="13835" max="13835" width="13.33203125" style="122" customWidth="1"/>
    <col min="13836" max="14078" width="9.33203125" style="122"/>
    <col min="14079" max="14079" width="3.33203125" style="122" bestFit="1" customWidth="1"/>
    <col min="14080" max="14080" width="54.6640625" style="122" customWidth="1"/>
    <col min="14081" max="14081" width="9" style="122" customWidth="1"/>
    <col min="14082" max="14082" width="19.44140625" style="122" bestFit="1" customWidth="1"/>
    <col min="14083" max="14084" width="18.33203125" style="122" bestFit="1" customWidth="1"/>
    <col min="14085" max="14085" width="18.33203125" style="122" customWidth="1"/>
    <col min="14086" max="14087" width="17.6640625" style="122" customWidth="1"/>
    <col min="14088" max="14088" width="11.5546875" style="122" customWidth="1"/>
    <col min="14089" max="14089" width="13.5546875" style="122" customWidth="1"/>
    <col min="14090" max="14090" width="14.5546875" style="122" customWidth="1"/>
    <col min="14091" max="14091" width="13.33203125" style="122" customWidth="1"/>
    <col min="14092" max="14334" width="9.33203125" style="122"/>
    <col min="14335" max="14335" width="3.33203125" style="122" bestFit="1" customWidth="1"/>
    <col min="14336" max="14336" width="54.6640625" style="122" customWidth="1"/>
    <col min="14337" max="14337" width="9" style="122" customWidth="1"/>
    <col min="14338" max="14338" width="19.44140625" style="122" bestFit="1" customWidth="1"/>
    <col min="14339" max="14340" width="18.33203125" style="122" bestFit="1" customWidth="1"/>
    <col min="14341" max="14341" width="18.33203125" style="122" customWidth="1"/>
    <col min="14342" max="14343" width="17.6640625" style="122" customWidth="1"/>
    <col min="14344" max="14344" width="11.5546875" style="122" customWidth="1"/>
    <col min="14345" max="14345" width="13.5546875" style="122" customWidth="1"/>
    <col min="14346" max="14346" width="14.5546875" style="122" customWidth="1"/>
    <col min="14347" max="14347" width="13.33203125" style="122" customWidth="1"/>
    <col min="14348" max="14590" width="9.33203125" style="122"/>
    <col min="14591" max="14591" width="3.33203125" style="122" bestFit="1" customWidth="1"/>
    <col min="14592" max="14592" width="54.6640625" style="122" customWidth="1"/>
    <col min="14593" max="14593" width="9" style="122" customWidth="1"/>
    <col min="14594" max="14594" width="19.44140625" style="122" bestFit="1" customWidth="1"/>
    <col min="14595" max="14596" width="18.33203125" style="122" bestFit="1" customWidth="1"/>
    <col min="14597" max="14597" width="18.33203125" style="122" customWidth="1"/>
    <col min="14598" max="14599" width="17.6640625" style="122" customWidth="1"/>
    <col min="14600" max="14600" width="11.5546875" style="122" customWidth="1"/>
    <col min="14601" max="14601" width="13.5546875" style="122" customWidth="1"/>
    <col min="14602" max="14602" width="14.5546875" style="122" customWidth="1"/>
    <col min="14603" max="14603" width="13.33203125" style="122" customWidth="1"/>
    <col min="14604" max="14846" width="9.33203125" style="122"/>
    <col min="14847" max="14847" width="3.33203125" style="122" bestFit="1" customWidth="1"/>
    <col min="14848" max="14848" width="54.6640625" style="122" customWidth="1"/>
    <col min="14849" max="14849" width="9" style="122" customWidth="1"/>
    <col min="14850" max="14850" width="19.44140625" style="122" bestFit="1" customWidth="1"/>
    <col min="14851" max="14852" width="18.33203125" style="122" bestFit="1" customWidth="1"/>
    <col min="14853" max="14853" width="18.33203125" style="122" customWidth="1"/>
    <col min="14854" max="14855" width="17.6640625" style="122" customWidth="1"/>
    <col min="14856" max="14856" width="11.5546875" style="122" customWidth="1"/>
    <col min="14857" max="14857" width="13.5546875" style="122" customWidth="1"/>
    <col min="14858" max="14858" width="14.5546875" style="122" customWidth="1"/>
    <col min="14859" max="14859" width="13.33203125" style="122" customWidth="1"/>
    <col min="14860" max="15102" width="9.33203125" style="122"/>
    <col min="15103" max="15103" width="3.33203125" style="122" bestFit="1" customWidth="1"/>
    <col min="15104" max="15104" width="54.6640625" style="122" customWidth="1"/>
    <col min="15105" max="15105" width="9" style="122" customWidth="1"/>
    <col min="15106" max="15106" width="19.44140625" style="122" bestFit="1" customWidth="1"/>
    <col min="15107" max="15108" width="18.33203125" style="122" bestFit="1" customWidth="1"/>
    <col min="15109" max="15109" width="18.33203125" style="122" customWidth="1"/>
    <col min="15110" max="15111" width="17.6640625" style="122" customWidth="1"/>
    <col min="15112" max="15112" width="11.5546875" style="122" customWidth="1"/>
    <col min="15113" max="15113" width="13.5546875" style="122" customWidth="1"/>
    <col min="15114" max="15114" width="14.5546875" style="122" customWidth="1"/>
    <col min="15115" max="15115" width="13.33203125" style="122" customWidth="1"/>
    <col min="15116" max="15358" width="9.33203125" style="122"/>
    <col min="15359" max="15359" width="3.33203125" style="122" bestFit="1" customWidth="1"/>
    <col min="15360" max="15360" width="54.6640625" style="122" customWidth="1"/>
    <col min="15361" max="15361" width="9" style="122" customWidth="1"/>
    <col min="15362" max="15362" width="19.44140625" style="122" bestFit="1" customWidth="1"/>
    <col min="15363" max="15364" width="18.33203125" style="122" bestFit="1" customWidth="1"/>
    <col min="15365" max="15365" width="18.33203125" style="122" customWidth="1"/>
    <col min="15366" max="15367" width="17.6640625" style="122" customWidth="1"/>
    <col min="15368" max="15368" width="11.5546875" style="122" customWidth="1"/>
    <col min="15369" max="15369" width="13.5546875" style="122" customWidth="1"/>
    <col min="15370" max="15370" width="14.5546875" style="122" customWidth="1"/>
    <col min="15371" max="15371" width="13.33203125" style="122" customWidth="1"/>
    <col min="15372" max="15614" width="9.33203125" style="122"/>
    <col min="15615" max="15615" width="3.33203125" style="122" bestFit="1" customWidth="1"/>
    <col min="15616" max="15616" width="54.6640625" style="122" customWidth="1"/>
    <col min="15617" max="15617" width="9" style="122" customWidth="1"/>
    <col min="15618" max="15618" width="19.44140625" style="122" bestFit="1" customWidth="1"/>
    <col min="15619" max="15620" width="18.33203125" style="122" bestFit="1" customWidth="1"/>
    <col min="15621" max="15621" width="18.33203125" style="122" customWidth="1"/>
    <col min="15622" max="15623" width="17.6640625" style="122" customWidth="1"/>
    <col min="15624" max="15624" width="11.5546875" style="122" customWidth="1"/>
    <col min="15625" max="15625" width="13.5546875" style="122" customWidth="1"/>
    <col min="15626" max="15626" width="14.5546875" style="122" customWidth="1"/>
    <col min="15627" max="15627" width="13.33203125" style="122" customWidth="1"/>
    <col min="15628" max="15870" width="9.33203125" style="122"/>
    <col min="15871" max="15871" width="3.33203125" style="122" bestFit="1" customWidth="1"/>
    <col min="15872" max="15872" width="54.6640625" style="122" customWidth="1"/>
    <col min="15873" max="15873" width="9" style="122" customWidth="1"/>
    <col min="15874" max="15874" width="19.44140625" style="122" bestFit="1" customWidth="1"/>
    <col min="15875" max="15876" width="18.33203125" style="122" bestFit="1" customWidth="1"/>
    <col min="15877" max="15877" width="18.33203125" style="122" customWidth="1"/>
    <col min="15878" max="15879" width="17.6640625" style="122" customWidth="1"/>
    <col min="15880" max="15880" width="11.5546875" style="122" customWidth="1"/>
    <col min="15881" max="15881" width="13.5546875" style="122" customWidth="1"/>
    <col min="15882" max="15882" width="14.5546875" style="122" customWidth="1"/>
    <col min="15883" max="15883" width="13.33203125" style="122" customWidth="1"/>
    <col min="15884" max="16126" width="9.33203125" style="122"/>
    <col min="16127" max="16127" width="3.33203125" style="122" bestFit="1" customWidth="1"/>
    <col min="16128" max="16128" width="54.6640625" style="122" customWidth="1"/>
    <col min="16129" max="16129" width="9" style="122" customWidth="1"/>
    <col min="16130" max="16130" width="19.44140625" style="122" bestFit="1" customWidth="1"/>
    <col min="16131" max="16132" width="18.33203125" style="122" bestFit="1" customWidth="1"/>
    <col min="16133" max="16133" width="18.33203125" style="122" customWidth="1"/>
    <col min="16134" max="16135" width="17.6640625" style="122" customWidth="1"/>
    <col min="16136" max="16136" width="11.5546875" style="122" customWidth="1"/>
    <col min="16137" max="16137" width="13.5546875" style="122" customWidth="1"/>
    <col min="16138" max="16138" width="14.5546875" style="122" customWidth="1"/>
    <col min="16139" max="16139" width="13.33203125" style="122" customWidth="1"/>
    <col min="16140" max="16381" width="9.33203125" style="122"/>
    <col min="16382" max="16384" width="9.33203125" style="122" customWidth="1"/>
  </cols>
  <sheetData>
    <row r="2" spans="1:11" x14ac:dyDescent="0.4">
      <c r="A2" s="121"/>
      <c r="B2" s="121"/>
    </row>
    <row r="3" spans="1:11" x14ac:dyDescent="0.4">
      <c r="A3" s="121"/>
      <c r="B3" s="121"/>
      <c r="C3" s="476" t="s">
        <v>3</v>
      </c>
      <c r="D3" s="477"/>
      <c r="E3" s="477"/>
      <c r="F3" s="477"/>
      <c r="G3" s="478"/>
      <c r="H3" s="125"/>
    </row>
    <row r="4" spans="1:11" x14ac:dyDescent="0.4">
      <c r="A4" s="121"/>
      <c r="B4" s="121"/>
      <c r="C4" s="487" t="s">
        <v>419</v>
      </c>
      <c r="D4" s="488"/>
      <c r="E4" s="488"/>
      <c r="F4" s="488"/>
      <c r="G4" s="489"/>
      <c r="H4" s="469"/>
    </row>
    <row r="5" spans="1:11" x14ac:dyDescent="0.4">
      <c r="A5" s="121"/>
      <c r="B5" s="121"/>
      <c r="C5" s="487" t="s">
        <v>420</v>
      </c>
      <c r="D5" s="488"/>
      <c r="E5" s="488"/>
      <c r="F5" s="488"/>
      <c r="G5" s="489"/>
      <c r="H5" s="469"/>
    </row>
    <row r="6" spans="1:11" x14ac:dyDescent="0.4">
      <c r="A6" s="121"/>
      <c r="B6" s="121"/>
      <c r="C6" s="487" t="s">
        <v>234</v>
      </c>
      <c r="D6" s="488"/>
      <c r="E6" s="488"/>
      <c r="F6" s="488"/>
      <c r="G6" s="489"/>
      <c r="H6" s="469"/>
    </row>
    <row r="7" spans="1:11" x14ac:dyDescent="0.4">
      <c r="A7" s="121"/>
      <c r="B7" s="121"/>
      <c r="C7" s="479" t="s">
        <v>401</v>
      </c>
      <c r="D7" s="480"/>
      <c r="E7" s="480"/>
      <c r="F7" s="480"/>
      <c r="G7" s="481"/>
      <c r="H7" s="125"/>
    </row>
    <row r="8" spans="1:11" x14ac:dyDescent="0.4">
      <c r="A8" s="121"/>
      <c r="B8" s="121"/>
      <c r="C8" s="126"/>
      <c r="D8" s="127"/>
      <c r="E8" s="127"/>
      <c r="F8" s="128"/>
      <c r="G8" s="129"/>
      <c r="H8" s="130"/>
    </row>
    <row r="9" spans="1:11" ht="33.6" x14ac:dyDescent="0.4">
      <c r="A9" s="121"/>
      <c r="B9" s="121"/>
      <c r="C9" s="482" t="s">
        <v>7</v>
      </c>
      <c r="D9" s="482"/>
      <c r="E9" s="131" t="s">
        <v>54</v>
      </c>
      <c r="F9" s="132" t="s">
        <v>402</v>
      </c>
      <c r="G9" s="132" t="s">
        <v>403</v>
      </c>
      <c r="H9" s="133"/>
    </row>
    <row r="10" spans="1:11" x14ac:dyDescent="0.4">
      <c r="A10" s="121"/>
      <c r="B10" s="121"/>
      <c r="C10" s="134" t="s">
        <v>55</v>
      </c>
      <c r="D10" s="135" t="s">
        <v>56</v>
      </c>
      <c r="E10" s="136"/>
      <c r="F10" s="483" t="s">
        <v>400</v>
      </c>
      <c r="G10" s="484"/>
      <c r="H10" s="137"/>
    </row>
    <row r="11" spans="1:11" x14ac:dyDescent="0.4">
      <c r="A11" s="121"/>
      <c r="B11" s="121"/>
      <c r="C11" s="138"/>
      <c r="D11" s="139"/>
      <c r="E11" s="140"/>
      <c r="F11" s="141"/>
      <c r="G11" s="141"/>
      <c r="H11" s="137"/>
    </row>
    <row r="12" spans="1:11" x14ac:dyDescent="0.4">
      <c r="A12" s="121"/>
      <c r="B12" s="121"/>
      <c r="C12" s="142">
        <v>1</v>
      </c>
      <c r="D12" s="143" t="s">
        <v>59</v>
      </c>
      <c r="E12" s="140"/>
      <c r="F12" s="141"/>
      <c r="G12" s="141"/>
      <c r="H12" s="137"/>
    </row>
    <row r="13" spans="1:11" x14ac:dyDescent="0.4">
      <c r="A13" s="121"/>
      <c r="B13" s="121"/>
      <c r="C13" s="138"/>
      <c r="D13" s="139" t="s">
        <v>60</v>
      </c>
      <c r="E13" s="144"/>
      <c r="F13" s="141"/>
      <c r="G13" s="141"/>
      <c r="H13" s="137"/>
    </row>
    <row r="14" spans="1:11" x14ac:dyDescent="0.4">
      <c r="A14" s="121"/>
      <c r="B14" s="121"/>
      <c r="C14" s="138"/>
      <c r="D14" s="139" t="s">
        <v>232</v>
      </c>
      <c r="E14" s="144">
        <v>5</v>
      </c>
      <c r="F14" s="141">
        <f>'Notes to BS'!C18</f>
        <v>0</v>
      </c>
      <c r="G14" s="141">
        <f>'Notes to BS'!D18</f>
        <v>0</v>
      </c>
      <c r="H14" s="145"/>
      <c r="I14" s="123">
        <f>F14-G14</f>
        <v>0</v>
      </c>
    </row>
    <row r="15" spans="1:11" x14ac:dyDescent="0.4">
      <c r="A15" s="121"/>
      <c r="B15" s="121"/>
      <c r="C15" s="138"/>
      <c r="D15" s="139" t="s">
        <v>61</v>
      </c>
      <c r="E15" s="144">
        <v>6</v>
      </c>
      <c r="F15" s="141">
        <f>'Notes to BS'!C27</f>
        <v>1.0940700000000001</v>
      </c>
      <c r="G15" s="141">
        <f>'Notes to BS'!D27</f>
        <v>1.08816</v>
      </c>
      <c r="H15" s="145"/>
      <c r="I15" s="123">
        <f t="shared" ref="I15:I16" si="0">F15-G15</f>
        <v>5.9100000000000819E-3</v>
      </c>
      <c r="K15" s="146">
        <f>+F15*10^5</f>
        <v>109407.00000000001</v>
      </c>
    </row>
    <row r="16" spans="1:11" x14ac:dyDescent="0.4">
      <c r="A16" s="121"/>
      <c r="B16" s="121"/>
      <c r="C16" s="138"/>
      <c r="D16" s="139" t="s">
        <v>254</v>
      </c>
      <c r="E16" s="144">
        <v>7</v>
      </c>
      <c r="F16" s="141">
        <f>'Notes to BS'!C36</f>
        <v>50.395809999999997</v>
      </c>
      <c r="G16" s="141">
        <f>'Notes to BS'!D36</f>
        <v>54.799460000000003</v>
      </c>
      <c r="H16" s="145"/>
      <c r="I16" s="123">
        <f t="shared" si="0"/>
        <v>-4.4036500000000061</v>
      </c>
      <c r="K16" s="146">
        <f>+F16*10^5</f>
        <v>5039581</v>
      </c>
    </row>
    <row r="17" spans="1:11" x14ac:dyDescent="0.4">
      <c r="A17" s="121"/>
      <c r="B17" s="121"/>
      <c r="C17" s="138"/>
      <c r="D17" s="147" t="s">
        <v>62</v>
      </c>
      <c r="E17" s="140"/>
      <c r="F17" s="148">
        <f>SUM(F14:F16)</f>
        <v>51.489879999999999</v>
      </c>
      <c r="G17" s="148">
        <f>SUM(G14:G16)</f>
        <v>55.887620000000005</v>
      </c>
      <c r="H17" s="149"/>
      <c r="K17" s="146"/>
    </row>
    <row r="18" spans="1:11" x14ac:dyDescent="0.4">
      <c r="A18" s="121"/>
      <c r="B18" s="121"/>
      <c r="C18" s="138"/>
      <c r="D18" s="139"/>
      <c r="E18" s="139"/>
      <c r="F18" s="141"/>
      <c r="G18" s="141"/>
      <c r="H18" s="137"/>
    </row>
    <row r="19" spans="1:11" ht="17.399999999999999" thickBot="1" x14ac:dyDescent="0.45">
      <c r="A19" s="121"/>
      <c r="B19" s="121"/>
      <c r="C19" s="138"/>
      <c r="D19" s="150" t="s">
        <v>63</v>
      </c>
      <c r="E19" s="138"/>
      <c r="F19" s="151">
        <f>F17</f>
        <v>51.489879999999999</v>
      </c>
      <c r="G19" s="151">
        <f>G17</f>
        <v>55.887620000000005</v>
      </c>
      <c r="H19" s="149"/>
      <c r="K19" s="146">
        <f>+F19*10^5</f>
        <v>5148988</v>
      </c>
    </row>
    <row r="20" spans="1:11" x14ac:dyDescent="0.4">
      <c r="A20" s="121"/>
      <c r="B20" s="121"/>
      <c r="C20" s="138"/>
      <c r="D20" s="150"/>
      <c r="E20" s="140"/>
      <c r="F20" s="152"/>
      <c r="G20" s="152"/>
      <c r="H20" s="149"/>
    </row>
    <row r="21" spans="1:11" x14ac:dyDescent="0.4">
      <c r="A21" s="121"/>
      <c r="B21" s="121"/>
      <c r="C21" s="142" t="s">
        <v>64</v>
      </c>
      <c r="D21" s="143" t="s">
        <v>65</v>
      </c>
      <c r="E21" s="140"/>
      <c r="F21" s="141"/>
      <c r="G21" s="141"/>
      <c r="H21" s="137"/>
    </row>
    <row r="22" spans="1:11" x14ac:dyDescent="0.4">
      <c r="A22" s="121"/>
      <c r="B22" s="121"/>
      <c r="C22" s="142"/>
      <c r="D22" s="143" t="s">
        <v>66</v>
      </c>
      <c r="E22" s="140"/>
      <c r="F22" s="141"/>
      <c r="G22" s="141"/>
      <c r="H22" s="137"/>
    </row>
    <row r="23" spans="1:11" x14ac:dyDescent="0.4">
      <c r="A23" s="121"/>
      <c r="B23" s="121"/>
      <c r="C23" s="138"/>
      <c r="D23" s="139" t="s">
        <v>67</v>
      </c>
      <c r="E23" s="144">
        <v>8</v>
      </c>
      <c r="F23" s="141">
        <f>'Note 8 Share capital'!D15</f>
        <v>677.84499999999991</v>
      </c>
      <c r="G23" s="141">
        <f>'Note 8 Share capital'!F15</f>
        <v>677.84499999999991</v>
      </c>
      <c r="H23" s="145"/>
      <c r="I23" s="123">
        <f>F23-G23</f>
        <v>0</v>
      </c>
      <c r="K23" s="146">
        <f t="shared" ref="K23:K35" si="1">+F23*10^5</f>
        <v>67784499.999999985</v>
      </c>
    </row>
    <row r="24" spans="1:11" x14ac:dyDescent="0.4">
      <c r="A24" s="121"/>
      <c r="B24" s="121"/>
      <c r="C24" s="138"/>
      <c r="D24" s="139" t="s">
        <v>68</v>
      </c>
      <c r="E24" s="144">
        <v>9</v>
      </c>
      <c r="F24" s="153">
        <f>'Notes to BS'!C46</f>
        <v>-1540.2612200000003</v>
      </c>
      <c r="G24" s="154">
        <f>'Notes to BS'!D46</f>
        <v>-1539.3775700000001</v>
      </c>
      <c r="H24" s="145"/>
      <c r="I24" s="123">
        <f>F24-G24</f>
        <v>-0.8836500000002161</v>
      </c>
      <c r="K24" s="146">
        <f t="shared" si="1"/>
        <v>-154026122.00000003</v>
      </c>
    </row>
    <row r="25" spans="1:11" x14ac:dyDescent="0.4">
      <c r="A25" s="121"/>
      <c r="B25" s="121"/>
      <c r="C25" s="138"/>
      <c r="D25" s="139"/>
      <c r="E25" s="140"/>
      <c r="F25" s="155">
        <f>SUM(F23:F24)</f>
        <v>-862.41622000000041</v>
      </c>
      <c r="G25" s="156">
        <f>SUM(G23:G24)</f>
        <v>-861.53257000000019</v>
      </c>
      <c r="H25" s="149"/>
      <c r="J25" s="157"/>
      <c r="K25" s="146">
        <f t="shared" si="1"/>
        <v>-86241622.000000045</v>
      </c>
    </row>
    <row r="26" spans="1:11" x14ac:dyDescent="0.4">
      <c r="A26" s="121"/>
      <c r="B26" s="121"/>
      <c r="C26" s="138"/>
      <c r="D26" s="158" t="s">
        <v>69</v>
      </c>
      <c r="E26" s="140"/>
      <c r="F26" s="141"/>
      <c r="G26" s="141"/>
      <c r="H26" s="137"/>
      <c r="K26" s="146">
        <f t="shared" si="1"/>
        <v>0</v>
      </c>
    </row>
    <row r="27" spans="1:11" x14ac:dyDescent="0.4">
      <c r="A27" s="121"/>
      <c r="B27" s="125"/>
      <c r="C27" s="138"/>
      <c r="D27" s="159"/>
      <c r="E27" s="140"/>
      <c r="F27" s="152"/>
      <c r="G27" s="152"/>
      <c r="H27" s="149"/>
      <c r="K27" s="146">
        <f t="shared" si="1"/>
        <v>0</v>
      </c>
    </row>
    <row r="28" spans="1:11" x14ac:dyDescent="0.4">
      <c r="A28" s="121"/>
      <c r="B28" s="121"/>
      <c r="C28" s="142">
        <v>1</v>
      </c>
      <c r="D28" s="143" t="s">
        <v>72</v>
      </c>
      <c r="E28" s="140"/>
      <c r="F28" s="141"/>
      <c r="G28" s="141"/>
      <c r="H28" s="137"/>
      <c r="K28" s="146">
        <f t="shared" si="1"/>
        <v>0</v>
      </c>
    </row>
    <row r="29" spans="1:11" x14ac:dyDescent="0.4">
      <c r="A29" s="121"/>
      <c r="B29" s="121"/>
      <c r="C29" s="138"/>
      <c r="D29" s="139" t="s">
        <v>70</v>
      </c>
      <c r="E29" s="144"/>
      <c r="F29" s="141"/>
      <c r="G29" s="141"/>
      <c r="H29" s="137"/>
      <c r="K29" s="146">
        <f t="shared" si="1"/>
        <v>0</v>
      </c>
    </row>
    <row r="30" spans="1:11" x14ac:dyDescent="0.4">
      <c r="A30" s="121"/>
      <c r="B30" s="121"/>
      <c r="C30" s="138"/>
      <c r="D30" s="139" t="s">
        <v>71</v>
      </c>
      <c r="E30" s="144">
        <v>10</v>
      </c>
      <c r="F30" s="141">
        <f>'Notes to BS'!C62</f>
        <v>897.90742159999991</v>
      </c>
      <c r="G30" s="141">
        <f>'Notes to BS'!D62</f>
        <v>897.90742</v>
      </c>
      <c r="H30" s="137"/>
      <c r="I30" s="123">
        <f>F30-G30</f>
        <v>1.5999999050109182E-6</v>
      </c>
      <c r="K30" s="146">
        <f t="shared" si="1"/>
        <v>89790742.159999996</v>
      </c>
    </row>
    <row r="31" spans="1:11" x14ac:dyDescent="0.4">
      <c r="A31" s="121"/>
      <c r="B31" s="121"/>
      <c r="C31" s="138"/>
      <c r="D31" s="160" t="s">
        <v>289</v>
      </c>
      <c r="E31" s="161">
        <v>11</v>
      </c>
      <c r="F31" s="162"/>
      <c r="G31" s="162"/>
      <c r="H31" s="145"/>
      <c r="K31" s="146">
        <f t="shared" si="1"/>
        <v>0</v>
      </c>
    </row>
    <row r="32" spans="1:11" x14ac:dyDescent="0.4">
      <c r="A32" s="121"/>
      <c r="B32" s="121"/>
      <c r="C32" s="138"/>
      <c r="D32" s="163" t="s">
        <v>290</v>
      </c>
      <c r="E32" s="161"/>
      <c r="F32" s="162">
        <f>'Notes to BS'!C69</f>
        <v>0</v>
      </c>
      <c r="G32" s="162">
        <f>'Notes to BS'!D69</f>
        <v>0</v>
      </c>
      <c r="H32" s="145"/>
      <c r="I32" s="123">
        <f>F32-G32</f>
        <v>0</v>
      </c>
      <c r="K32" s="146">
        <f t="shared" si="1"/>
        <v>0</v>
      </c>
    </row>
    <row r="33" spans="1:11" ht="33.6" x14ac:dyDescent="0.4">
      <c r="A33" s="121"/>
      <c r="B33" s="121"/>
      <c r="C33" s="138"/>
      <c r="D33" s="163" t="s">
        <v>291</v>
      </c>
      <c r="E33" s="161"/>
      <c r="F33" s="162">
        <f>'Notes to BS'!C70</f>
        <v>7.7453725999999996</v>
      </c>
      <c r="G33" s="162">
        <f>'Notes to BS'!D70</f>
        <v>7.7453700000000003</v>
      </c>
      <c r="H33" s="145"/>
      <c r="I33" s="123">
        <f>F33-G33</f>
        <v>2.5999999992976086E-6</v>
      </c>
      <c r="K33" s="146">
        <f t="shared" si="1"/>
        <v>774537.26</v>
      </c>
    </row>
    <row r="34" spans="1:11" x14ac:dyDescent="0.4">
      <c r="A34" s="121"/>
      <c r="B34" s="121"/>
      <c r="C34" s="138"/>
      <c r="D34" s="139" t="s">
        <v>256</v>
      </c>
      <c r="E34" s="164">
        <v>12</v>
      </c>
      <c r="F34" s="141">
        <f>'Notes to BS'!C82</f>
        <v>5.7866099999999996</v>
      </c>
      <c r="G34" s="141">
        <f>'Notes to BS'!D82</f>
        <v>9.3066100000000009</v>
      </c>
      <c r="H34" s="145"/>
      <c r="I34" s="123">
        <f t="shared" ref="I34:I35" si="2">F34-G34</f>
        <v>-3.5200000000000014</v>
      </c>
      <c r="K34" s="146">
        <f t="shared" si="1"/>
        <v>578661</v>
      </c>
    </row>
    <row r="35" spans="1:11" x14ac:dyDescent="0.4">
      <c r="A35" s="121"/>
      <c r="B35" s="121"/>
      <c r="C35" s="138"/>
      <c r="D35" s="139" t="s">
        <v>73</v>
      </c>
      <c r="E35" s="165">
        <v>13</v>
      </c>
      <c r="F35" s="141">
        <f>'Notes to BS'!C89</f>
        <v>2.4672299999999998</v>
      </c>
      <c r="G35" s="141">
        <f>'Notes to BS'!D89</f>
        <v>2.4672299999999998</v>
      </c>
      <c r="H35" s="145"/>
      <c r="I35" s="123">
        <f t="shared" si="2"/>
        <v>0</v>
      </c>
      <c r="K35" s="146">
        <f t="shared" si="1"/>
        <v>246722.99999999997</v>
      </c>
    </row>
    <row r="36" spans="1:11" x14ac:dyDescent="0.4">
      <c r="A36" s="121"/>
      <c r="B36" s="121"/>
      <c r="C36" s="138"/>
      <c r="D36" s="166" t="s">
        <v>74</v>
      </c>
      <c r="E36" s="144"/>
      <c r="F36" s="148">
        <f>SUM(F30:F35)</f>
        <v>913.90663419999987</v>
      </c>
      <c r="G36" s="148">
        <f>SUM(G30:G35)</f>
        <v>917.42662999999993</v>
      </c>
      <c r="H36" s="145"/>
      <c r="J36" s="167">
        <f>+F19/F36</f>
        <v>5.6340416048158287E-2</v>
      </c>
      <c r="K36" s="167">
        <f>+G19/G36</f>
        <v>6.0917808762538328E-2</v>
      </c>
    </row>
    <row r="37" spans="1:11" x14ac:dyDescent="0.4">
      <c r="A37" s="121"/>
      <c r="B37" s="121"/>
      <c r="C37" s="138"/>
      <c r="D37" s="139"/>
      <c r="E37" s="144"/>
      <c r="F37" s="168"/>
      <c r="G37" s="141"/>
      <c r="H37" s="137"/>
    </row>
    <row r="38" spans="1:11" x14ac:dyDescent="0.4">
      <c r="A38" s="121"/>
      <c r="B38" s="121"/>
      <c r="C38" s="138"/>
      <c r="D38" s="166" t="s">
        <v>75</v>
      </c>
      <c r="E38" s="144"/>
      <c r="F38" s="148">
        <f>+F36</f>
        <v>913.90663419999987</v>
      </c>
      <c r="G38" s="148">
        <f>+G36</f>
        <v>917.42662999999993</v>
      </c>
      <c r="H38" s="169"/>
      <c r="I38" s="170"/>
    </row>
    <row r="39" spans="1:11" x14ac:dyDescent="0.4">
      <c r="A39" s="121"/>
      <c r="B39" s="121"/>
      <c r="C39" s="138"/>
      <c r="D39" s="139"/>
      <c r="E39" s="144"/>
      <c r="F39" s="168"/>
      <c r="G39" s="168"/>
      <c r="H39" s="137"/>
      <c r="I39" s="170"/>
      <c r="J39" s="171"/>
      <c r="K39" s="171"/>
    </row>
    <row r="40" spans="1:11" ht="17.399999999999999" thickBot="1" x14ac:dyDescent="0.45">
      <c r="A40" s="121"/>
      <c r="B40" s="121"/>
      <c r="C40" s="138"/>
      <c r="D40" s="159" t="s">
        <v>76</v>
      </c>
      <c r="E40" s="140"/>
      <c r="F40" s="151">
        <f>F25+F38</f>
        <v>51.490414199999464</v>
      </c>
      <c r="G40" s="172">
        <f>G25+G38</f>
        <v>55.89405999999974</v>
      </c>
      <c r="H40" s="149"/>
      <c r="J40" s="171"/>
      <c r="K40" s="171"/>
    </row>
    <row r="41" spans="1:11" x14ac:dyDescent="0.4">
      <c r="A41" s="121"/>
      <c r="B41" s="121"/>
      <c r="C41" s="138"/>
      <c r="D41" s="159"/>
      <c r="E41" s="144"/>
      <c r="F41" s="173"/>
      <c r="G41" s="173"/>
      <c r="H41" s="149"/>
      <c r="J41" s="157">
        <f>F40-F19</f>
        <v>5.3419999946413554E-4</v>
      </c>
      <c r="K41" s="157">
        <f>G40-G19</f>
        <v>6.43999999973488E-3</v>
      </c>
    </row>
    <row r="42" spans="1:11" ht="14.1" customHeight="1" x14ac:dyDescent="0.4">
      <c r="A42" s="121"/>
      <c r="B42" s="121"/>
      <c r="C42" s="485" t="s">
        <v>77</v>
      </c>
      <c r="D42" s="486"/>
      <c r="E42" s="174" t="s">
        <v>422</v>
      </c>
      <c r="F42" s="175"/>
      <c r="G42" s="176"/>
      <c r="H42" s="177"/>
    </row>
    <row r="43" spans="1:11" x14ac:dyDescent="0.4">
      <c r="A43" s="121"/>
      <c r="B43" s="121"/>
      <c r="C43" s="178" t="s">
        <v>78</v>
      </c>
      <c r="E43" s="179"/>
      <c r="F43" s="180"/>
      <c r="G43" s="181"/>
      <c r="H43" s="137"/>
    </row>
    <row r="44" spans="1:11" x14ac:dyDescent="0.4">
      <c r="A44" s="121"/>
      <c r="B44" s="121"/>
      <c r="C44" s="138"/>
      <c r="D44" s="182"/>
      <c r="E44" s="179"/>
      <c r="F44" s="183"/>
      <c r="G44" s="184"/>
      <c r="H44" s="137"/>
    </row>
    <row r="45" spans="1:11" x14ac:dyDescent="0.4">
      <c r="A45" s="121"/>
      <c r="B45" s="121"/>
      <c r="C45" s="185" t="s">
        <v>396</v>
      </c>
      <c r="D45" s="182"/>
      <c r="E45" s="186"/>
      <c r="F45" s="474" t="s">
        <v>79</v>
      </c>
      <c r="G45" s="475"/>
      <c r="H45" s="187"/>
      <c r="I45" s="188"/>
    </row>
    <row r="46" spans="1:11" s="191" customFormat="1" x14ac:dyDescent="0.4">
      <c r="A46" s="189"/>
      <c r="B46" s="189"/>
      <c r="C46" s="190" t="s">
        <v>80</v>
      </c>
      <c r="D46" s="182"/>
      <c r="E46" s="186"/>
      <c r="F46" s="474" t="s">
        <v>81</v>
      </c>
      <c r="G46" s="475"/>
      <c r="H46" s="137"/>
      <c r="I46" s="123"/>
    </row>
    <row r="47" spans="1:11" x14ac:dyDescent="0.4">
      <c r="A47" s="121"/>
      <c r="B47" s="121"/>
      <c r="C47" s="138" t="s">
        <v>397</v>
      </c>
      <c r="D47" s="192"/>
      <c r="E47" s="179"/>
      <c r="F47" s="193" t="s">
        <v>234</v>
      </c>
      <c r="G47" s="194"/>
      <c r="H47" s="137"/>
    </row>
    <row r="48" spans="1:11" x14ac:dyDescent="0.4">
      <c r="A48" s="121"/>
      <c r="B48" s="121"/>
      <c r="C48" s="138"/>
      <c r="D48" s="182"/>
      <c r="E48" s="179"/>
      <c r="F48" s="195"/>
      <c r="G48" s="194"/>
      <c r="H48" s="137"/>
    </row>
    <row r="49" spans="1:8" x14ac:dyDescent="0.4">
      <c r="A49" s="121"/>
      <c r="B49" s="121"/>
      <c r="C49" s="138"/>
      <c r="D49" s="182"/>
      <c r="E49" s="179"/>
      <c r="F49" s="195"/>
      <c r="G49" s="194"/>
      <c r="H49" s="137"/>
    </row>
    <row r="50" spans="1:8" x14ac:dyDescent="0.4">
      <c r="A50" s="121"/>
      <c r="B50" s="121"/>
      <c r="C50" s="138"/>
      <c r="D50" s="182"/>
      <c r="E50" s="179"/>
      <c r="F50" s="195"/>
      <c r="G50" s="194"/>
      <c r="H50" s="137"/>
    </row>
    <row r="51" spans="1:8" x14ac:dyDescent="0.4">
      <c r="A51" s="121"/>
      <c r="B51" s="121"/>
      <c r="C51" s="190" t="s">
        <v>399</v>
      </c>
      <c r="D51" s="182"/>
      <c r="E51" s="196"/>
      <c r="F51" s="197" t="s">
        <v>82</v>
      </c>
      <c r="G51" s="173" t="s">
        <v>83</v>
      </c>
      <c r="H51" s="198"/>
    </row>
    <row r="52" spans="1:8" x14ac:dyDescent="0.4">
      <c r="A52" s="121"/>
      <c r="B52" s="121"/>
      <c r="C52" s="199" t="s">
        <v>84</v>
      </c>
      <c r="D52" s="121"/>
      <c r="E52" s="179"/>
      <c r="F52" s="197" t="s">
        <v>85</v>
      </c>
      <c r="G52" s="173" t="s">
        <v>85</v>
      </c>
      <c r="H52" s="137"/>
    </row>
    <row r="53" spans="1:8" x14ac:dyDescent="0.4">
      <c r="A53" s="121"/>
      <c r="B53" s="121"/>
      <c r="C53" s="200" t="s">
        <v>398</v>
      </c>
      <c r="D53" s="121"/>
      <c r="E53" s="179"/>
      <c r="F53" s="201" t="s">
        <v>86</v>
      </c>
      <c r="G53" s="168" t="s">
        <v>87</v>
      </c>
      <c r="H53" s="137"/>
    </row>
    <row r="54" spans="1:8" x14ac:dyDescent="0.4">
      <c r="A54" s="121"/>
      <c r="B54" s="121"/>
      <c r="C54" s="199"/>
      <c r="D54" s="121"/>
      <c r="E54" s="179"/>
      <c r="F54" s="183"/>
      <c r="G54" s="184"/>
      <c r="H54" s="137"/>
    </row>
    <row r="55" spans="1:8" x14ac:dyDescent="0.4">
      <c r="A55" s="121"/>
      <c r="B55" s="121"/>
      <c r="C55" s="200" t="s">
        <v>88</v>
      </c>
      <c r="D55" s="121"/>
      <c r="E55" s="179"/>
      <c r="F55" s="183"/>
      <c r="G55" s="184"/>
      <c r="H55" s="137"/>
    </row>
    <row r="56" spans="1:8" x14ac:dyDescent="0.4">
      <c r="A56" s="121"/>
      <c r="B56" s="121"/>
      <c r="C56" s="202" t="s">
        <v>418</v>
      </c>
      <c r="D56" s="203"/>
      <c r="E56" s="204"/>
      <c r="F56" s="205"/>
      <c r="G56" s="206"/>
      <c r="H56" s="137"/>
    </row>
    <row r="57" spans="1:8" x14ac:dyDescent="0.4">
      <c r="A57" s="121"/>
      <c r="B57" s="121"/>
    </row>
    <row r="58" spans="1:8" x14ac:dyDescent="0.4">
      <c r="A58" s="121"/>
      <c r="B58" s="121"/>
    </row>
  </sheetData>
  <mergeCells count="10">
    <mergeCell ref="F45:G45"/>
    <mergeCell ref="F46:G46"/>
    <mergeCell ref="C3:G3"/>
    <mergeCell ref="C7:G7"/>
    <mergeCell ref="C9:D9"/>
    <mergeCell ref="F10:G10"/>
    <mergeCell ref="C42:D42"/>
    <mergeCell ref="C4:G4"/>
    <mergeCell ref="C5:G5"/>
    <mergeCell ref="C6:G6"/>
  </mergeCells>
  <pageMargins left="0.70866141732283472" right="0.51181102362204722" top="0.74803149606299213" bottom="0.74803149606299213" header="0.31496062992125984" footer="0.31496062992125984"/>
  <pageSetup paperSize="9" scale="73" orientation="portrait" r:id="rId1"/>
  <headerFooter>
    <oddFooter>&amp;C&amp;"Segoe UI,Regular"&amp;10Page 1 of 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M51"/>
  <sheetViews>
    <sheetView showGridLines="0" view="pageBreakPreview" topLeftCell="A25" zoomScaleSheetLayoutView="100" workbookViewId="0">
      <selection activeCell="E38" sqref="E38"/>
    </sheetView>
  </sheetViews>
  <sheetFormatPr defaultRowHeight="16.8" x14ac:dyDescent="0.4"/>
  <cols>
    <col min="1" max="1" width="9.33203125" style="122"/>
    <col min="2" max="2" width="3.33203125" style="122" customWidth="1"/>
    <col min="3" max="3" width="6.6640625" style="122" customWidth="1"/>
    <col min="4" max="4" width="64.33203125" style="122" customWidth="1"/>
    <col min="5" max="5" width="10.5546875" style="122" customWidth="1"/>
    <col min="6" max="6" width="20.88671875" style="123" customWidth="1"/>
    <col min="7" max="7" width="21.88671875" style="123" customWidth="1"/>
    <col min="8" max="8" width="3.33203125" style="122" customWidth="1"/>
    <col min="9" max="9" width="9.33203125" style="122"/>
    <col min="10" max="10" width="14.6640625" style="122" customWidth="1"/>
    <col min="11" max="11" width="13.33203125" style="122" bestFit="1" customWidth="1"/>
    <col min="12" max="258" width="9.33203125" style="122"/>
    <col min="259" max="259" width="6.6640625" style="122" customWidth="1"/>
    <col min="260" max="260" width="52" style="122" customWidth="1"/>
    <col min="261" max="261" width="10.5546875" style="122" customWidth="1"/>
    <col min="262" max="262" width="20.33203125" style="122" customWidth="1"/>
    <col min="263" max="263" width="20" style="122" customWidth="1"/>
    <col min="264" max="514" width="9.33203125" style="122"/>
    <col min="515" max="515" width="6.6640625" style="122" customWidth="1"/>
    <col min="516" max="516" width="52" style="122" customWidth="1"/>
    <col min="517" max="517" width="10.5546875" style="122" customWidth="1"/>
    <col min="518" max="518" width="20.33203125" style="122" customWidth="1"/>
    <col min="519" max="519" width="20" style="122" customWidth="1"/>
    <col min="520" max="770" width="9.33203125" style="122"/>
    <col min="771" max="771" width="6.6640625" style="122" customWidth="1"/>
    <col min="772" max="772" width="52" style="122" customWidth="1"/>
    <col min="773" max="773" width="10.5546875" style="122" customWidth="1"/>
    <col min="774" max="774" width="20.33203125" style="122" customWidth="1"/>
    <col min="775" max="775" width="20" style="122" customWidth="1"/>
    <col min="776" max="1026" width="9.33203125" style="122"/>
    <col min="1027" max="1027" width="6.6640625" style="122" customWidth="1"/>
    <col min="1028" max="1028" width="52" style="122" customWidth="1"/>
    <col min="1029" max="1029" width="10.5546875" style="122" customWidth="1"/>
    <col min="1030" max="1030" width="20.33203125" style="122" customWidth="1"/>
    <col min="1031" max="1031" width="20" style="122" customWidth="1"/>
    <col min="1032" max="1282" width="9.33203125" style="122"/>
    <col min="1283" max="1283" width="6.6640625" style="122" customWidth="1"/>
    <col min="1284" max="1284" width="52" style="122" customWidth="1"/>
    <col min="1285" max="1285" width="10.5546875" style="122" customWidth="1"/>
    <col min="1286" max="1286" width="20.33203125" style="122" customWidth="1"/>
    <col min="1287" max="1287" width="20" style="122" customWidth="1"/>
    <col min="1288" max="1538" width="9.33203125" style="122"/>
    <col min="1539" max="1539" width="6.6640625" style="122" customWidth="1"/>
    <col min="1540" max="1540" width="52" style="122" customWidth="1"/>
    <col min="1541" max="1541" width="10.5546875" style="122" customWidth="1"/>
    <col min="1542" max="1542" width="20.33203125" style="122" customWidth="1"/>
    <col min="1543" max="1543" width="20" style="122" customWidth="1"/>
    <col min="1544" max="1794" width="9.33203125" style="122"/>
    <col min="1795" max="1795" width="6.6640625" style="122" customWidth="1"/>
    <col min="1796" max="1796" width="52" style="122" customWidth="1"/>
    <col min="1797" max="1797" width="10.5546875" style="122" customWidth="1"/>
    <col min="1798" max="1798" width="20.33203125" style="122" customWidth="1"/>
    <col min="1799" max="1799" width="20" style="122" customWidth="1"/>
    <col min="1800" max="2050" width="9.33203125" style="122"/>
    <col min="2051" max="2051" width="6.6640625" style="122" customWidth="1"/>
    <col min="2052" max="2052" width="52" style="122" customWidth="1"/>
    <col min="2053" max="2053" width="10.5546875" style="122" customWidth="1"/>
    <col min="2054" max="2054" width="20.33203125" style="122" customWidth="1"/>
    <col min="2055" max="2055" width="20" style="122" customWidth="1"/>
    <col min="2056" max="2306" width="9.33203125" style="122"/>
    <col min="2307" max="2307" width="6.6640625" style="122" customWidth="1"/>
    <col min="2308" max="2308" width="52" style="122" customWidth="1"/>
    <col min="2309" max="2309" width="10.5546875" style="122" customWidth="1"/>
    <col min="2310" max="2310" width="20.33203125" style="122" customWidth="1"/>
    <col min="2311" max="2311" width="20" style="122" customWidth="1"/>
    <col min="2312" max="2562" width="9.33203125" style="122"/>
    <col min="2563" max="2563" width="6.6640625" style="122" customWidth="1"/>
    <col min="2564" max="2564" width="52" style="122" customWidth="1"/>
    <col min="2565" max="2565" width="10.5546875" style="122" customWidth="1"/>
    <col min="2566" max="2566" width="20.33203125" style="122" customWidth="1"/>
    <col min="2567" max="2567" width="20" style="122" customWidth="1"/>
    <col min="2568" max="2818" width="9.33203125" style="122"/>
    <col min="2819" max="2819" width="6.6640625" style="122" customWidth="1"/>
    <col min="2820" max="2820" width="52" style="122" customWidth="1"/>
    <col min="2821" max="2821" width="10.5546875" style="122" customWidth="1"/>
    <col min="2822" max="2822" width="20.33203125" style="122" customWidth="1"/>
    <col min="2823" max="2823" width="20" style="122" customWidth="1"/>
    <col min="2824" max="3074" width="9.33203125" style="122"/>
    <col min="3075" max="3075" width="6.6640625" style="122" customWidth="1"/>
    <col min="3076" max="3076" width="52" style="122" customWidth="1"/>
    <col min="3077" max="3077" width="10.5546875" style="122" customWidth="1"/>
    <col min="3078" max="3078" width="20.33203125" style="122" customWidth="1"/>
    <col min="3079" max="3079" width="20" style="122" customWidth="1"/>
    <col min="3080" max="3330" width="9.33203125" style="122"/>
    <col min="3331" max="3331" width="6.6640625" style="122" customWidth="1"/>
    <col min="3332" max="3332" width="52" style="122" customWidth="1"/>
    <col min="3333" max="3333" width="10.5546875" style="122" customWidth="1"/>
    <col min="3334" max="3334" width="20.33203125" style="122" customWidth="1"/>
    <col min="3335" max="3335" width="20" style="122" customWidth="1"/>
    <col min="3336" max="3586" width="9.33203125" style="122"/>
    <col min="3587" max="3587" width="6.6640625" style="122" customWidth="1"/>
    <col min="3588" max="3588" width="52" style="122" customWidth="1"/>
    <col min="3589" max="3589" width="10.5546875" style="122" customWidth="1"/>
    <col min="3590" max="3590" width="20.33203125" style="122" customWidth="1"/>
    <col min="3591" max="3591" width="20" style="122" customWidth="1"/>
    <col min="3592" max="3842" width="9.33203125" style="122"/>
    <col min="3843" max="3843" width="6.6640625" style="122" customWidth="1"/>
    <col min="3844" max="3844" width="52" style="122" customWidth="1"/>
    <col min="3845" max="3845" width="10.5546875" style="122" customWidth="1"/>
    <col min="3846" max="3846" width="20.33203125" style="122" customWidth="1"/>
    <col min="3847" max="3847" width="20" style="122" customWidth="1"/>
    <col min="3848" max="4098" width="9.33203125" style="122"/>
    <col min="4099" max="4099" width="6.6640625" style="122" customWidth="1"/>
    <col min="4100" max="4100" width="52" style="122" customWidth="1"/>
    <col min="4101" max="4101" width="10.5546875" style="122" customWidth="1"/>
    <col min="4102" max="4102" width="20.33203125" style="122" customWidth="1"/>
    <col min="4103" max="4103" width="20" style="122" customWidth="1"/>
    <col min="4104" max="4354" width="9.33203125" style="122"/>
    <col min="4355" max="4355" width="6.6640625" style="122" customWidth="1"/>
    <col min="4356" max="4356" width="52" style="122" customWidth="1"/>
    <col min="4357" max="4357" width="10.5546875" style="122" customWidth="1"/>
    <col min="4358" max="4358" width="20.33203125" style="122" customWidth="1"/>
    <col min="4359" max="4359" width="20" style="122" customWidth="1"/>
    <col min="4360" max="4610" width="9.33203125" style="122"/>
    <col min="4611" max="4611" width="6.6640625" style="122" customWidth="1"/>
    <col min="4612" max="4612" width="52" style="122" customWidth="1"/>
    <col min="4613" max="4613" width="10.5546875" style="122" customWidth="1"/>
    <col min="4614" max="4614" width="20.33203125" style="122" customWidth="1"/>
    <col min="4615" max="4615" width="20" style="122" customWidth="1"/>
    <col min="4616" max="4866" width="9.33203125" style="122"/>
    <col min="4867" max="4867" width="6.6640625" style="122" customWidth="1"/>
    <col min="4868" max="4868" width="52" style="122" customWidth="1"/>
    <col min="4869" max="4869" width="10.5546875" style="122" customWidth="1"/>
    <col min="4870" max="4870" width="20.33203125" style="122" customWidth="1"/>
    <col min="4871" max="4871" width="20" style="122" customWidth="1"/>
    <col min="4872" max="5122" width="9.33203125" style="122"/>
    <col min="5123" max="5123" width="6.6640625" style="122" customWidth="1"/>
    <col min="5124" max="5124" width="52" style="122" customWidth="1"/>
    <col min="5125" max="5125" width="10.5546875" style="122" customWidth="1"/>
    <col min="5126" max="5126" width="20.33203125" style="122" customWidth="1"/>
    <col min="5127" max="5127" width="20" style="122" customWidth="1"/>
    <col min="5128" max="5378" width="9.33203125" style="122"/>
    <col min="5379" max="5379" width="6.6640625" style="122" customWidth="1"/>
    <col min="5380" max="5380" width="52" style="122" customWidth="1"/>
    <col min="5381" max="5381" width="10.5546875" style="122" customWidth="1"/>
    <col min="5382" max="5382" width="20.33203125" style="122" customWidth="1"/>
    <col min="5383" max="5383" width="20" style="122" customWidth="1"/>
    <col min="5384" max="5634" width="9.33203125" style="122"/>
    <col min="5635" max="5635" width="6.6640625" style="122" customWidth="1"/>
    <col min="5636" max="5636" width="52" style="122" customWidth="1"/>
    <col min="5637" max="5637" width="10.5546875" style="122" customWidth="1"/>
    <col min="5638" max="5638" width="20.33203125" style="122" customWidth="1"/>
    <col min="5639" max="5639" width="20" style="122" customWidth="1"/>
    <col min="5640" max="5890" width="9.33203125" style="122"/>
    <col min="5891" max="5891" width="6.6640625" style="122" customWidth="1"/>
    <col min="5892" max="5892" width="52" style="122" customWidth="1"/>
    <col min="5893" max="5893" width="10.5546875" style="122" customWidth="1"/>
    <col min="5894" max="5894" width="20.33203125" style="122" customWidth="1"/>
    <col min="5895" max="5895" width="20" style="122" customWidth="1"/>
    <col min="5896" max="6146" width="9.33203125" style="122"/>
    <col min="6147" max="6147" width="6.6640625" style="122" customWidth="1"/>
    <col min="6148" max="6148" width="52" style="122" customWidth="1"/>
    <col min="6149" max="6149" width="10.5546875" style="122" customWidth="1"/>
    <col min="6150" max="6150" width="20.33203125" style="122" customWidth="1"/>
    <col min="6151" max="6151" width="20" style="122" customWidth="1"/>
    <col min="6152" max="6402" width="9.33203125" style="122"/>
    <col min="6403" max="6403" width="6.6640625" style="122" customWidth="1"/>
    <col min="6404" max="6404" width="52" style="122" customWidth="1"/>
    <col min="6405" max="6405" width="10.5546875" style="122" customWidth="1"/>
    <col min="6406" max="6406" width="20.33203125" style="122" customWidth="1"/>
    <col min="6407" max="6407" width="20" style="122" customWidth="1"/>
    <col min="6408" max="6658" width="9.33203125" style="122"/>
    <col min="6659" max="6659" width="6.6640625" style="122" customWidth="1"/>
    <col min="6660" max="6660" width="52" style="122" customWidth="1"/>
    <col min="6661" max="6661" width="10.5546875" style="122" customWidth="1"/>
    <col min="6662" max="6662" width="20.33203125" style="122" customWidth="1"/>
    <col min="6663" max="6663" width="20" style="122" customWidth="1"/>
    <col min="6664" max="6914" width="9.33203125" style="122"/>
    <col min="6915" max="6915" width="6.6640625" style="122" customWidth="1"/>
    <col min="6916" max="6916" width="52" style="122" customWidth="1"/>
    <col min="6917" max="6917" width="10.5546875" style="122" customWidth="1"/>
    <col min="6918" max="6918" width="20.33203125" style="122" customWidth="1"/>
    <col min="6919" max="6919" width="20" style="122" customWidth="1"/>
    <col min="6920" max="7170" width="9.33203125" style="122"/>
    <col min="7171" max="7171" width="6.6640625" style="122" customWidth="1"/>
    <col min="7172" max="7172" width="52" style="122" customWidth="1"/>
    <col min="7173" max="7173" width="10.5546875" style="122" customWidth="1"/>
    <col min="7174" max="7174" width="20.33203125" style="122" customWidth="1"/>
    <col min="7175" max="7175" width="20" style="122" customWidth="1"/>
    <col min="7176" max="7426" width="9.33203125" style="122"/>
    <col min="7427" max="7427" width="6.6640625" style="122" customWidth="1"/>
    <col min="7428" max="7428" width="52" style="122" customWidth="1"/>
    <col min="7429" max="7429" width="10.5546875" style="122" customWidth="1"/>
    <col min="7430" max="7430" width="20.33203125" style="122" customWidth="1"/>
    <col min="7431" max="7431" width="20" style="122" customWidth="1"/>
    <col min="7432" max="7682" width="9.33203125" style="122"/>
    <col min="7683" max="7683" width="6.6640625" style="122" customWidth="1"/>
    <col min="7684" max="7684" width="52" style="122" customWidth="1"/>
    <col min="7685" max="7685" width="10.5546875" style="122" customWidth="1"/>
    <col min="7686" max="7686" width="20.33203125" style="122" customWidth="1"/>
    <col min="7687" max="7687" width="20" style="122" customWidth="1"/>
    <col min="7688" max="7938" width="9.33203125" style="122"/>
    <col min="7939" max="7939" width="6.6640625" style="122" customWidth="1"/>
    <col min="7940" max="7940" width="52" style="122" customWidth="1"/>
    <col min="7941" max="7941" width="10.5546875" style="122" customWidth="1"/>
    <col min="7942" max="7942" width="20.33203125" style="122" customWidth="1"/>
    <col min="7943" max="7943" width="20" style="122" customWidth="1"/>
    <col min="7944" max="8194" width="9.33203125" style="122"/>
    <col min="8195" max="8195" width="6.6640625" style="122" customWidth="1"/>
    <col min="8196" max="8196" width="52" style="122" customWidth="1"/>
    <col min="8197" max="8197" width="10.5546875" style="122" customWidth="1"/>
    <col min="8198" max="8198" width="20.33203125" style="122" customWidth="1"/>
    <col min="8199" max="8199" width="20" style="122" customWidth="1"/>
    <col min="8200" max="8450" width="9.33203125" style="122"/>
    <col min="8451" max="8451" width="6.6640625" style="122" customWidth="1"/>
    <col min="8452" max="8452" width="52" style="122" customWidth="1"/>
    <col min="8453" max="8453" width="10.5546875" style="122" customWidth="1"/>
    <col min="8454" max="8454" width="20.33203125" style="122" customWidth="1"/>
    <col min="8455" max="8455" width="20" style="122" customWidth="1"/>
    <col min="8456" max="8706" width="9.33203125" style="122"/>
    <col min="8707" max="8707" width="6.6640625" style="122" customWidth="1"/>
    <col min="8708" max="8708" width="52" style="122" customWidth="1"/>
    <col min="8709" max="8709" width="10.5546875" style="122" customWidth="1"/>
    <col min="8710" max="8710" width="20.33203125" style="122" customWidth="1"/>
    <col min="8711" max="8711" width="20" style="122" customWidth="1"/>
    <col min="8712" max="8962" width="9.33203125" style="122"/>
    <col min="8963" max="8963" width="6.6640625" style="122" customWidth="1"/>
    <col min="8964" max="8964" width="52" style="122" customWidth="1"/>
    <col min="8965" max="8965" width="10.5546875" style="122" customWidth="1"/>
    <col min="8966" max="8966" width="20.33203125" style="122" customWidth="1"/>
    <col min="8967" max="8967" width="20" style="122" customWidth="1"/>
    <col min="8968" max="9218" width="9.33203125" style="122"/>
    <col min="9219" max="9219" width="6.6640625" style="122" customWidth="1"/>
    <col min="9220" max="9220" width="52" style="122" customWidth="1"/>
    <col min="9221" max="9221" width="10.5546875" style="122" customWidth="1"/>
    <col min="9222" max="9222" width="20.33203125" style="122" customWidth="1"/>
    <col min="9223" max="9223" width="20" style="122" customWidth="1"/>
    <col min="9224" max="9474" width="9.33203125" style="122"/>
    <col min="9475" max="9475" width="6.6640625" style="122" customWidth="1"/>
    <col min="9476" max="9476" width="52" style="122" customWidth="1"/>
    <col min="9477" max="9477" width="10.5546875" style="122" customWidth="1"/>
    <col min="9478" max="9478" width="20.33203125" style="122" customWidth="1"/>
    <col min="9479" max="9479" width="20" style="122" customWidth="1"/>
    <col min="9480" max="9730" width="9.33203125" style="122"/>
    <col min="9731" max="9731" width="6.6640625" style="122" customWidth="1"/>
    <col min="9732" max="9732" width="52" style="122" customWidth="1"/>
    <col min="9733" max="9733" width="10.5546875" style="122" customWidth="1"/>
    <col min="9734" max="9734" width="20.33203125" style="122" customWidth="1"/>
    <col min="9735" max="9735" width="20" style="122" customWidth="1"/>
    <col min="9736" max="9986" width="9.33203125" style="122"/>
    <col min="9987" max="9987" width="6.6640625" style="122" customWidth="1"/>
    <col min="9988" max="9988" width="52" style="122" customWidth="1"/>
    <col min="9989" max="9989" width="10.5546875" style="122" customWidth="1"/>
    <col min="9990" max="9990" width="20.33203125" style="122" customWidth="1"/>
    <col min="9991" max="9991" width="20" style="122" customWidth="1"/>
    <col min="9992" max="10242" width="9.33203125" style="122"/>
    <col min="10243" max="10243" width="6.6640625" style="122" customWidth="1"/>
    <col min="10244" max="10244" width="52" style="122" customWidth="1"/>
    <col min="10245" max="10245" width="10.5546875" style="122" customWidth="1"/>
    <col min="10246" max="10246" width="20.33203125" style="122" customWidth="1"/>
    <col min="10247" max="10247" width="20" style="122" customWidth="1"/>
    <col min="10248" max="10498" width="9.33203125" style="122"/>
    <col min="10499" max="10499" width="6.6640625" style="122" customWidth="1"/>
    <col min="10500" max="10500" width="52" style="122" customWidth="1"/>
    <col min="10501" max="10501" width="10.5546875" style="122" customWidth="1"/>
    <col min="10502" max="10502" width="20.33203125" style="122" customWidth="1"/>
    <col min="10503" max="10503" width="20" style="122" customWidth="1"/>
    <col min="10504" max="10754" width="9.33203125" style="122"/>
    <col min="10755" max="10755" width="6.6640625" style="122" customWidth="1"/>
    <col min="10756" max="10756" width="52" style="122" customWidth="1"/>
    <col min="10757" max="10757" width="10.5546875" style="122" customWidth="1"/>
    <col min="10758" max="10758" width="20.33203125" style="122" customWidth="1"/>
    <col min="10759" max="10759" width="20" style="122" customWidth="1"/>
    <col min="10760" max="11010" width="9.33203125" style="122"/>
    <col min="11011" max="11011" width="6.6640625" style="122" customWidth="1"/>
    <col min="11012" max="11012" width="52" style="122" customWidth="1"/>
    <col min="11013" max="11013" width="10.5546875" style="122" customWidth="1"/>
    <col min="11014" max="11014" width="20.33203125" style="122" customWidth="1"/>
    <col min="11015" max="11015" width="20" style="122" customWidth="1"/>
    <col min="11016" max="11266" width="9.33203125" style="122"/>
    <col min="11267" max="11267" width="6.6640625" style="122" customWidth="1"/>
    <col min="11268" max="11268" width="52" style="122" customWidth="1"/>
    <col min="11269" max="11269" width="10.5546875" style="122" customWidth="1"/>
    <col min="11270" max="11270" width="20.33203125" style="122" customWidth="1"/>
    <col min="11271" max="11271" width="20" style="122" customWidth="1"/>
    <col min="11272" max="11522" width="9.33203125" style="122"/>
    <col min="11523" max="11523" width="6.6640625" style="122" customWidth="1"/>
    <col min="11524" max="11524" width="52" style="122" customWidth="1"/>
    <col min="11525" max="11525" width="10.5546875" style="122" customWidth="1"/>
    <col min="11526" max="11526" width="20.33203125" style="122" customWidth="1"/>
    <col min="11527" max="11527" width="20" style="122" customWidth="1"/>
    <col min="11528" max="11778" width="9.33203125" style="122"/>
    <col min="11779" max="11779" width="6.6640625" style="122" customWidth="1"/>
    <col min="11780" max="11780" width="52" style="122" customWidth="1"/>
    <col min="11781" max="11781" width="10.5546875" style="122" customWidth="1"/>
    <col min="11782" max="11782" width="20.33203125" style="122" customWidth="1"/>
    <col min="11783" max="11783" width="20" style="122" customWidth="1"/>
    <col min="11784" max="12034" width="9.33203125" style="122"/>
    <col min="12035" max="12035" width="6.6640625" style="122" customWidth="1"/>
    <col min="12036" max="12036" width="52" style="122" customWidth="1"/>
    <col min="12037" max="12037" width="10.5546875" style="122" customWidth="1"/>
    <col min="12038" max="12038" width="20.33203125" style="122" customWidth="1"/>
    <col min="12039" max="12039" width="20" style="122" customWidth="1"/>
    <col min="12040" max="12290" width="9.33203125" style="122"/>
    <col min="12291" max="12291" width="6.6640625" style="122" customWidth="1"/>
    <col min="12292" max="12292" width="52" style="122" customWidth="1"/>
    <col min="12293" max="12293" width="10.5546875" style="122" customWidth="1"/>
    <col min="12294" max="12294" width="20.33203125" style="122" customWidth="1"/>
    <col min="12295" max="12295" width="20" style="122" customWidth="1"/>
    <col min="12296" max="12546" width="9.33203125" style="122"/>
    <col min="12547" max="12547" width="6.6640625" style="122" customWidth="1"/>
    <col min="12548" max="12548" width="52" style="122" customWidth="1"/>
    <col min="12549" max="12549" width="10.5546875" style="122" customWidth="1"/>
    <col min="12550" max="12550" width="20.33203125" style="122" customWidth="1"/>
    <col min="12551" max="12551" width="20" style="122" customWidth="1"/>
    <col min="12552" max="12802" width="9.33203125" style="122"/>
    <col min="12803" max="12803" width="6.6640625" style="122" customWidth="1"/>
    <col min="12804" max="12804" width="52" style="122" customWidth="1"/>
    <col min="12805" max="12805" width="10.5546875" style="122" customWidth="1"/>
    <col min="12806" max="12806" width="20.33203125" style="122" customWidth="1"/>
    <col min="12807" max="12807" width="20" style="122" customWidth="1"/>
    <col min="12808" max="13058" width="9.33203125" style="122"/>
    <col min="13059" max="13059" width="6.6640625" style="122" customWidth="1"/>
    <col min="13060" max="13060" width="52" style="122" customWidth="1"/>
    <col min="13061" max="13061" width="10.5546875" style="122" customWidth="1"/>
    <col min="13062" max="13062" width="20.33203125" style="122" customWidth="1"/>
    <col min="13063" max="13063" width="20" style="122" customWidth="1"/>
    <col min="13064" max="13314" width="9.33203125" style="122"/>
    <col min="13315" max="13315" width="6.6640625" style="122" customWidth="1"/>
    <col min="13316" max="13316" width="52" style="122" customWidth="1"/>
    <col min="13317" max="13317" width="10.5546875" style="122" customWidth="1"/>
    <col min="13318" max="13318" width="20.33203125" style="122" customWidth="1"/>
    <col min="13319" max="13319" width="20" style="122" customWidth="1"/>
    <col min="13320" max="13570" width="9.33203125" style="122"/>
    <col min="13571" max="13571" width="6.6640625" style="122" customWidth="1"/>
    <col min="13572" max="13572" width="52" style="122" customWidth="1"/>
    <col min="13573" max="13573" width="10.5546875" style="122" customWidth="1"/>
    <col min="13574" max="13574" width="20.33203125" style="122" customWidth="1"/>
    <col min="13575" max="13575" width="20" style="122" customWidth="1"/>
    <col min="13576" max="13826" width="9.33203125" style="122"/>
    <col min="13827" max="13827" width="6.6640625" style="122" customWidth="1"/>
    <col min="13828" max="13828" width="52" style="122" customWidth="1"/>
    <col min="13829" max="13829" width="10.5546875" style="122" customWidth="1"/>
    <col min="13830" max="13830" width="20.33203125" style="122" customWidth="1"/>
    <col min="13831" max="13831" width="20" style="122" customWidth="1"/>
    <col min="13832" max="14082" width="9.33203125" style="122"/>
    <col min="14083" max="14083" width="6.6640625" style="122" customWidth="1"/>
    <col min="14084" max="14084" width="52" style="122" customWidth="1"/>
    <col min="14085" max="14085" width="10.5546875" style="122" customWidth="1"/>
    <col min="14086" max="14086" width="20.33203125" style="122" customWidth="1"/>
    <col min="14087" max="14087" width="20" style="122" customWidth="1"/>
    <col min="14088" max="14338" width="9.33203125" style="122"/>
    <col min="14339" max="14339" width="6.6640625" style="122" customWidth="1"/>
    <col min="14340" max="14340" width="52" style="122" customWidth="1"/>
    <col min="14341" max="14341" width="10.5546875" style="122" customWidth="1"/>
    <col min="14342" max="14342" width="20.33203125" style="122" customWidth="1"/>
    <col min="14343" max="14343" width="20" style="122" customWidth="1"/>
    <col min="14344" max="14594" width="9.33203125" style="122"/>
    <col min="14595" max="14595" width="6.6640625" style="122" customWidth="1"/>
    <col min="14596" max="14596" width="52" style="122" customWidth="1"/>
    <col min="14597" max="14597" width="10.5546875" style="122" customWidth="1"/>
    <col min="14598" max="14598" width="20.33203125" style="122" customWidth="1"/>
    <col min="14599" max="14599" width="20" style="122" customWidth="1"/>
    <col min="14600" max="14850" width="9.33203125" style="122"/>
    <col min="14851" max="14851" width="6.6640625" style="122" customWidth="1"/>
    <col min="14852" max="14852" width="52" style="122" customWidth="1"/>
    <col min="14853" max="14853" width="10.5546875" style="122" customWidth="1"/>
    <col min="14854" max="14854" width="20.33203125" style="122" customWidth="1"/>
    <col min="14855" max="14855" width="20" style="122" customWidth="1"/>
    <col min="14856" max="15106" width="9.33203125" style="122"/>
    <col min="15107" max="15107" width="6.6640625" style="122" customWidth="1"/>
    <col min="15108" max="15108" width="52" style="122" customWidth="1"/>
    <col min="15109" max="15109" width="10.5546875" style="122" customWidth="1"/>
    <col min="15110" max="15110" width="20.33203125" style="122" customWidth="1"/>
    <col min="15111" max="15111" width="20" style="122" customWidth="1"/>
    <col min="15112" max="15362" width="9.33203125" style="122"/>
    <col min="15363" max="15363" width="6.6640625" style="122" customWidth="1"/>
    <col min="15364" max="15364" width="52" style="122" customWidth="1"/>
    <col min="15365" max="15365" width="10.5546875" style="122" customWidth="1"/>
    <col min="15366" max="15366" width="20.33203125" style="122" customWidth="1"/>
    <col min="15367" max="15367" width="20" style="122" customWidth="1"/>
    <col min="15368" max="15618" width="9.33203125" style="122"/>
    <col min="15619" max="15619" width="6.6640625" style="122" customWidth="1"/>
    <col min="15620" max="15620" width="52" style="122" customWidth="1"/>
    <col min="15621" max="15621" width="10.5546875" style="122" customWidth="1"/>
    <col min="15622" max="15622" width="20.33203125" style="122" customWidth="1"/>
    <col min="15623" max="15623" width="20" style="122" customWidth="1"/>
    <col min="15624" max="15874" width="9.33203125" style="122"/>
    <col min="15875" max="15875" width="6.6640625" style="122" customWidth="1"/>
    <col min="15876" max="15876" width="52" style="122" customWidth="1"/>
    <col min="15877" max="15877" width="10.5546875" style="122" customWidth="1"/>
    <col min="15878" max="15878" width="20.33203125" style="122" customWidth="1"/>
    <col min="15879" max="15879" width="20" style="122" customWidth="1"/>
    <col min="15880" max="16130" width="9.33203125" style="122"/>
    <col min="16131" max="16131" width="6.6640625" style="122" customWidth="1"/>
    <col min="16132" max="16132" width="52" style="122" customWidth="1"/>
    <col min="16133" max="16133" width="10.5546875" style="122" customWidth="1"/>
    <col min="16134" max="16134" width="20.33203125" style="122" customWidth="1"/>
    <col min="16135" max="16135" width="20" style="122" customWidth="1"/>
    <col min="16136" max="16384" width="9.33203125" style="122"/>
  </cols>
  <sheetData>
    <row r="3" spans="3:11" x14ac:dyDescent="0.4">
      <c r="C3" s="492" t="s">
        <v>3</v>
      </c>
      <c r="D3" s="493"/>
      <c r="E3" s="493"/>
      <c r="F3" s="493"/>
      <c r="G3" s="494"/>
    </row>
    <row r="4" spans="3:11" x14ac:dyDescent="0.4">
      <c r="C4" s="500" t="str">
        <f>+BS!C4</f>
        <v xml:space="preserve">Regd. Office : 8/33, Padmavathiyar Road, Jeypore Colony, Gopalapuram, Chennai - 600086  </v>
      </c>
      <c r="D4" s="501"/>
      <c r="E4" s="501"/>
      <c r="F4" s="501"/>
      <c r="G4" s="502"/>
    </row>
    <row r="5" spans="3:11" x14ac:dyDescent="0.4">
      <c r="C5" s="500" t="str">
        <f>+BS!C5</f>
        <v>Web: www.ccclindia.com       E-mail : secl@ccclindia.com</v>
      </c>
      <c r="D5" s="501"/>
      <c r="E5" s="501"/>
      <c r="F5" s="501"/>
      <c r="G5" s="502"/>
    </row>
    <row r="6" spans="3:11" x14ac:dyDescent="0.4">
      <c r="C6" s="500" t="str">
        <f>+BS!C6</f>
        <v>CIN - U74999TN2006PLC059568</v>
      </c>
      <c r="D6" s="501"/>
      <c r="E6" s="501"/>
      <c r="F6" s="501"/>
      <c r="G6" s="502"/>
    </row>
    <row r="7" spans="3:11" x14ac:dyDescent="0.4">
      <c r="C7" s="495" t="s">
        <v>404</v>
      </c>
      <c r="D7" s="496"/>
      <c r="E7" s="496"/>
      <c r="F7" s="496"/>
      <c r="G7" s="497"/>
    </row>
    <row r="8" spans="3:11" x14ac:dyDescent="0.4">
      <c r="C8" s="207"/>
      <c r="D8" s="127"/>
      <c r="E8" s="127"/>
      <c r="F8" s="128"/>
      <c r="G8" s="208"/>
    </row>
    <row r="9" spans="3:11" ht="33.6" x14ac:dyDescent="0.4">
      <c r="C9" s="482" t="s">
        <v>7</v>
      </c>
      <c r="D9" s="482"/>
      <c r="E9" s="209" t="s">
        <v>106</v>
      </c>
      <c r="F9" s="210" t="s">
        <v>405</v>
      </c>
      <c r="G9" s="210" t="s">
        <v>406</v>
      </c>
    </row>
    <row r="10" spans="3:11" x14ac:dyDescent="0.4">
      <c r="C10" s="190"/>
      <c r="D10" s="121"/>
      <c r="E10" s="211"/>
      <c r="F10" s="483" t="s">
        <v>400</v>
      </c>
      <c r="G10" s="484"/>
    </row>
    <row r="11" spans="3:11" x14ac:dyDescent="0.4">
      <c r="C11" s="142" t="s">
        <v>107</v>
      </c>
      <c r="D11" s="139" t="s">
        <v>108</v>
      </c>
      <c r="E11" s="212"/>
      <c r="F11" s="141">
        <v>0</v>
      </c>
      <c r="G11" s="141">
        <v>0</v>
      </c>
    </row>
    <row r="12" spans="3:11" x14ac:dyDescent="0.4">
      <c r="C12" s="142" t="s">
        <v>109</v>
      </c>
      <c r="D12" s="139" t="s">
        <v>6</v>
      </c>
      <c r="E12" s="212"/>
      <c r="F12" s="141">
        <v>0</v>
      </c>
      <c r="G12" s="141">
        <v>0</v>
      </c>
    </row>
    <row r="13" spans="3:11" x14ac:dyDescent="0.4">
      <c r="C13" s="142" t="s">
        <v>110</v>
      </c>
      <c r="D13" s="213" t="s">
        <v>367</v>
      </c>
      <c r="E13" s="121"/>
      <c r="F13" s="148">
        <f>SUM(F11:F12)</f>
        <v>0</v>
      </c>
      <c r="G13" s="214">
        <f>SUM(G11:G12)</f>
        <v>0</v>
      </c>
      <c r="H13" s="138"/>
    </row>
    <row r="14" spans="3:11" x14ac:dyDescent="0.4">
      <c r="C14" s="190"/>
      <c r="D14" s="215"/>
      <c r="E14" s="139"/>
      <c r="F14" s="141"/>
      <c r="G14" s="141"/>
      <c r="J14" s="122" t="s">
        <v>372</v>
      </c>
      <c r="K14" s="122" t="s">
        <v>373</v>
      </c>
    </row>
    <row r="15" spans="3:11" x14ac:dyDescent="0.4">
      <c r="C15" s="142" t="s">
        <v>111</v>
      </c>
      <c r="D15" s="143" t="s">
        <v>112</v>
      </c>
      <c r="E15" s="140"/>
      <c r="F15" s="141"/>
      <c r="G15" s="141"/>
    </row>
    <row r="16" spans="3:11" x14ac:dyDescent="0.4">
      <c r="C16" s="216"/>
      <c r="D16" s="139" t="s">
        <v>10</v>
      </c>
      <c r="E16" s="217">
        <v>14</v>
      </c>
      <c r="F16" s="141">
        <f>'Notes to P&amp;L'!C18</f>
        <v>0.88365000000000005</v>
      </c>
      <c r="G16" s="141">
        <f>'Notes to P&amp;L'!D18</f>
        <v>130.76076</v>
      </c>
      <c r="I16" s="122" t="s">
        <v>371</v>
      </c>
      <c r="J16" s="157">
        <f>F19+'Notes to P&amp;L'!C17</f>
        <v>-0.88365000000000005</v>
      </c>
      <c r="K16" s="157">
        <f>G19+'Notes to P&amp;L'!D16</f>
        <v>-130.76076</v>
      </c>
    </row>
    <row r="17" spans="3:13" x14ac:dyDescent="0.4">
      <c r="C17" s="138"/>
      <c r="D17" s="218" t="s">
        <v>113</v>
      </c>
      <c r="E17" s="121"/>
      <c r="F17" s="214">
        <f>SUM(F16:F16)</f>
        <v>0.88365000000000005</v>
      </c>
      <c r="G17" s="214">
        <f>SUM(G16:G16)</f>
        <v>130.76076</v>
      </c>
      <c r="H17" s="138"/>
    </row>
    <row r="18" spans="3:13" x14ac:dyDescent="0.4">
      <c r="C18" s="138"/>
      <c r="D18" s="218"/>
      <c r="E18" s="139"/>
      <c r="F18" s="152"/>
      <c r="G18" s="152"/>
    </row>
    <row r="19" spans="3:13" x14ac:dyDescent="0.4">
      <c r="C19" s="142" t="s">
        <v>114</v>
      </c>
      <c r="D19" s="166" t="s">
        <v>257</v>
      </c>
      <c r="E19" s="139"/>
      <c r="F19" s="219">
        <f>F13-F17</f>
        <v>-0.88365000000000005</v>
      </c>
      <c r="G19" s="219">
        <f>G13-G17</f>
        <v>-130.76076</v>
      </c>
      <c r="J19" s="220"/>
      <c r="K19" s="220"/>
      <c r="M19" s="122">
        <f>+F19*10^5</f>
        <v>-88365</v>
      </c>
    </row>
    <row r="20" spans="3:13" x14ac:dyDescent="0.4">
      <c r="C20" s="142"/>
      <c r="D20" s="166"/>
      <c r="E20" s="221"/>
      <c r="F20" s="141"/>
      <c r="G20" s="141"/>
    </row>
    <row r="21" spans="3:13" x14ac:dyDescent="0.4">
      <c r="C21" s="142" t="s">
        <v>115</v>
      </c>
      <c r="D21" s="143" t="s">
        <v>116</v>
      </c>
      <c r="E21" s="221">
        <v>15</v>
      </c>
      <c r="F21" s="141"/>
      <c r="G21" s="141"/>
    </row>
    <row r="22" spans="3:13" x14ac:dyDescent="0.4">
      <c r="C22" s="222"/>
      <c r="D22" s="121" t="s">
        <v>117</v>
      </c>
      <c r="E22" s="221"/>
      <c r="F22" s="141">
        <v>0</v>
      </c>
      <c r="G22" s="141">
        <v>0</v>
      </c>
    </row>
    <row r="23" spans="3:13" x14ac:dyDescent="0.4">
      <c r="C23" s="222"/>
      <c r="D23" s="121" t="s">
        <v>118</v>
      </c>
      <c r="E23" s="221"/>
      <c r="F23" s="141">
        <v>0</v>
      </c>
      <c r="G23" s="141">
        <v>0</v>
      </c>
    </row>
    <row r="24" spans="3:13" x14ac:dyDescent="0.4">
      <c r="C24" s="138"/>
      <c r="D24" s="223"/>
      <c r="E24" s="139"/>
      <c r="F24" s="153"/>
      <c r="G24" s="141"/>
    </row>
    <row r="25" spans="3:13" ht="15.75" customHeight="1" x14ac:dyDescent="0.4">
      <c r="C25" s="224" t="s">
        <v>119</v>
      </c>
      <c r="D25" s="166" t="s">
        <v>258</v>
      </c>
      <c r="E25" s="212" t="s">
        <v>120</v>
      </c>
      <c r="F25" s="219">
        <f>F19-F22-F23</f>
        <v>-0.88365000000000005</v>
      </c>
      <c r="G25" s="219">
        <f>G19-G22-G23</f>
        <v>-130.76076</v>
      </c>
      <c r="J25" s="225"/>
    </row>
    <row r="26" spans="3:13" x14ac:dyDescent="0.4">
      <c r="C26" s="138"/>
      <c r="D26" s="226"/>
      <c r="E26" s="212"/>
      <c r="F26" s="141"/>
      <c r="G26" s="141"/>
      <c r="J26" s="227">
        <f>F25*0.26</f>
        <v>-0.22974900000000001</v>
      </c>
    </row>
    <row r="27" spans="3:13" x14ac:dyDescent="0.4">
      <c r="C27" s="224" t="s">
        <v>121</v>
      </c>
      <c r="D27" s="166" t="s">
        <v>122</v>
      </c>
      <c r="E27" s="212" t="s">
        <v>123</v>
      </c>
      <c r="F27" s="141"/>
      <c r="G27" s="141"/>
    </row>
    <row r="28" spans="3:13" s="191" customFormat="1" x14ac:dyDescent="0.3">
      <c r="C28" s="228" t="s">
        <v>57</v>
      </c>
      <c r="D28" s="223" t="s">
        <v>124</v>
      </c>
      <c r="E28" s="229"/>
      <c r="F28" s="230">
        <v>0</v>
      </c>
      <c r="G28" s="230">
        <v>0</v>
      </c>
    </row>
    <row r="29" spans="3:13" x14ac:dyDescent="0.4">
      <c r="C29" s="216" t="s">
        <v>58</v>
      </c>
      <c r="D29" s="160" t="s">
        <v>125</v>
      </c>
      <c r="E29" s="212"/>
      <c r="F29" s="141">
        <v>0</v>
      </c>
      <c r="G29" s="141">
        <v>0</v>
      </c>
    </row>
    <row r="30" spans="3:13" x14ac:dyDescent="0.4">
      <c r="C30" s="138"/>
      <c r="D30" s="231"/>
      <c r="E30" s="212"/>
      <c r="F30" s="141"/>
      <c r="G30" s="141"/>
    </row>
    <row r="31" spans="3:13" ht="17.399999999999999" thickBot="1" x14ac:dyDescent="0.45">
      <c r="C31" s="142" t="s">
        <v>126</v>
      </c>
      <c r="D31" s="166" t="s">
        <v>127</v>
      </c>
      <c r="E31" s="212" t="s">
        <v>128</v>
      </c>
      <c r="F31" s="232">
        <f>F25+F28+F29</f>
        <v>-0.88365000000000005</v>
      </c>
      <c r="G31" s="232">
        <f>G25+G28+G29</f>
        <v>-130.76076</v>
      </c>
    </row>
    <row r="32" spans="3:13" x14ac:dyDescent="0.4">
      <c r="C32" s="138"/>
      <c r="D32" s="160"/>
      <c r="E32" s="139"/>
      <c r="F32" s="141"/>
      <c r="G32" s="141"/>
    </row>
    <row r="33" spans="3:8" s="191" customFormat="1" ht="35.25" customHeight="1" x14ac:dyDescent="0.3">
      <c r="C33" s="233" t="s">
        <v>129</v>
      </c>
      <c r="D33" s="234" t="s">
        <v>130</v>
      </c>
      <c r="E33" s="235">
        <v>16</v>
      </c>
      <c r="F33" s="236"/>
      <c r="G33" s="236"/>
    </row>
    <row r="34" spans="3:8" x14ac:dyDescent="0.4">
      <c r="C34" s="138"/>
      <c r="D34" s="163" t="s">
        <v>131</v>
      </c>
      <c r="E34" s="164"/>
      <c r="F34" s="237">
        <f>'Notes to P&amp;L'!C24</f>
        <v>-1.3036166085166966E-2</v>
      </c>
      <c r="G34" s="237">
        <f>'Notes to P&amp;L'!D24</f>
        <v>-1.9290657893766276</v>
      </c>
    </row>
    <row r="35" spans="3:8" ht="15.75" customHeight="1" x14ac:dyDescent="0.4">
      <c r="C35" s="138"/>
      <c r="D35" s="163" t="s">
        <v>132</v>
      </c>
      <c r="E35" s="164"/>
      <c r="F35" s="237">
        <f>'Notes to P&amp;L'!C25</f>
        <v>-1.3036166085166966E-2</v>
      </c>
      <c r="G35" s="237">
        <f>'Notes to P&amp;L'!D25</f>
        <v>-1.9290657893766276</v>
      </c>
    </row>
    <row r="36" spans="3:8" ht="15.75" customHeight="1" x14ac:dyDescent="0.4">
      <c r="C36" s="138"/>
      <c r="D36" s="163"/>
      <c r="E36" s="164"/>
      <c r="F36" s="173"/>
      <c r="G36" s="152"/>
    </row>
    <row r="37" spans="3:8" ht="15.75" customHeight="1" x14ac:dyDescent="0.4">
      <c r="C37" s="498" t="s">
        <v>77</v>
      </c>
      <c r="D37" s="499"/>
      <c r="E37" s="174" t="s">
        <v>422</v>
      </c>
      <c r="F37" s="175"/>
      <c r="G37" s="176"/>
    </row>
    <row r="38" spans="3:8" x14ac:dyDescent="0.4">
      <c r="C38" s="238" t="s">
        <v>78</v>
      </c>
      <c r="D38" s="239"/>
      <c r="E38" s="240"/>
      <c r="F38" s="180"/>
      <c r="G38" s="241"/>
    </row>
    <row r="39" spans="3:8" x14ac:dyDescent="0.4">
      <c r="C39" s="199"/>
      <c r="D39" s="179"/>
      <c r="E39" s="242"/>
      <c r="F39" s="183"/>
      <c r="G39" s="168"/>
    </row>
    <row r="40" spans="3:8" x14ac:dyDescent="0.4">
      <c r="C40" s="199" t="str">
        <f>+BS!C45</f>
        <v>For  ASA &amp; ASSOCIATES LLP</v>
      </c>
      <c r="D40" s="186"/>
      <c r="E40" s="490" t="s">
        <v>79</v>
      </c>
      <c r="F40" s="490"/>
      <c r="G40" s="491"/>
      <c r="H40" s="191"/>
    </row>
    <row r="41" spans="3:8" x14ac:dyDescent="0.4">
      <c r="C41" s="199" t="s">
        <v>80</v>
      </c>
      <c r="D41" s="186"/>
      <c r="E41" s="490" t="s">
        <v>81</v>
      </c>
      <c r="F41" s="490"/>
      <c r="G41" s="491"/>
    </row>
    <row r="42" spans="3:8" x14ac:dyDescent="0.4">
      <c r="C42" s="200" t="str">
        <f>+BS!C47</f>
        <v>Firm Registration No: 009571 N / N 500006</v>
      </c>
      <c r="D42" s="179"/>
      <c r="E42" s="243" t="s">
        <v>234</v>
      </c>
      <c r="F42" s="195"/>
      <c r="G42" s="168"/>
    </row>
    <row r="43" spans="3:8" x14ac:dyDescent="0.4">
      <c r="C43" s="199"/>
      <c r="D43" s="179"/>
      <c r="E43" s="186"/>
      <c r="F43" s="195"/>
      <c r="G43" s="168"/>
    </row>
    <row r="44" spans="3:8" x14ac:dyDescent="0.4">
      <c r="C44" s="199"/>
      <c r="D44" s="179"/>
      <c r="E44" s="186"/>
      <c r="F44" s="195"/>
      <c r="G44" s="168"/>
    </row>
    <row r="45" spans="3:8" x14ac:dyDescent="0.4">
      <c r="C45" s="199"/>
      <c r="D45" s="179"/>
      <c r="E45" s="186"/>
      <c r="F45" s="195"/>
      <c r="G45" s="168"/>
    </row>
    <row r="46" spans="3:8" x14ac:dyDescent="0.4">
      <c r="C46" s="199" t="str">
        <f>+BS!C51</f>
        <v>G N Ramaswami</v>
      </c>
      <c r="D46" s="196"/>
      <c r="E46" s="143" t="s">
        <v>82</v>
      </c>
      <c r="F46" s="197"/>
      <c r="G46" s="173" t="s">
        <v>83</v>
      </c>
    </row>
    <row r="47" spans="3:8" x14ac:dyDescent="0.4">
      <c r="C47" s="199" t="s">
        <v>84</v>
      </c>
      <c r="D47" s="179"/>
      <c r="E47" s="143" t="s">
        <v>85</v>
      </c>
      <c r="F47" s="197"/>
      <c r="G47" s="173" t="s">
        <v>85</v>
      </c>
    </row>
    <row r="48" spans="3:8" x14ac:dyDescent="0.4">
      <c r="C48" s="200" t="str">
        <f>+BS!C53</f>
        <v>Membership No : 202363</v>
      </c>
      <c r="D48" s="179"/>
      <c r="E48" s="121" t="s">
        <v>86</v>
      </c>
      <c r="F48" s="201"/>
      <c r="G48" s="168" t="s">
        <v>87</v>
      </c>
    </row>
    <row r="49" spans="3:7" x14ac:dyDescent="0.4">
      <c r="C49" s="199"/>
      <c r="D49" s="179"/>
      <c r="E49" s="242"/>
      <c r="F49" s="183"/>
      <c r="G49" s="168"/>
    </row>
    <row r="50" spans="3:7" x14ac:dyDescent="0.4">
      <c r="C50" s="200" t="s">
        <v>88</v>
      </c>
      <c r="D50" s="179"/>
      <c r="E50" s="242"/>
      <c r="F50" s="183"/>
      <c r="G50" s="168"/>
    </row>
    <row r="51" spans="3:7" x14ac:dyDescent="0.4">
      <c r="C51" s="202" t="str">
        <f>BS!C56</f>
        <v>Date :  April 27, 2023</v>
      </c>
      <c r="D51" s="204"/>
      <c r="E51" s="244"/>
      <c r="F51" s="205"/>
      <c r="G51" s="175"/>
    </row>
  </sheetData>
  <mergeCells count="10">
    <mergeCell ref="E41:G41"/>
    <mergeCell ref="C3:G3"/>
    <mergeCell ref="C7:G7"/>
    <mergeCell ref="C9:D9"/>
    <mergeCell ref="F10:G10"/>
    <mergeCell ref="C37:D37"/>
    <mergeCell ref="E40:G40"/>
    <mergeCell ref="C4:G4"/>
    <mergeCell ref="C5:G5"/>
    <mergeCell ref="C6:G6"/>
  </mergeCells>
  <hyperlinks>
    <hyperlink ref="D27" location="'P&amp;L Notes'!C199" display="Other Comprehensive Income"/>
  </hyperlinks>
  <pageMargins left="0.70866141732283472" right="0.51181102362204722" top="0.74803149606299213" bottom="0.74803149606299213" header="0.31496062992125984" footer="0.31496062992125984"/>
  <pageSetup paperSize="9" scale="72" orientation="portrait" r:id="rId1"/>
  <headerFooter>
    <oddFooter>&amp;C&amp;"Segoe UI,Regular"&amp;10Page 2 of 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G40"/>
  <sheetViews>
    <sheetView showGridLines="0" topLeftCell="A10" zoomScaleSheetLayoutView="100" workbookViewId="0">
      <selection activeCell="C27" sqref="C27"/>
    </sheetView>
  </sheetViews>
  <sheetFormatPr defaultRowHeight="16.8" x14ac:dyDescent="0.4"/>
  <cols>
    <col min="1" max="1" width="9.33203125" style="122"/>
    <col min="2" max="2" width="3.44140625" style="122" customWidth="1"/>
    <col min="3" max="3" width="65.5546875" style="122" customWidth="1"/>
    <col min="4" max="4" width="18" style="122" customWidth="1"/>
    <col min="5" max="5" width="15.88671875" style="122" customWidth="1"/>
    <col min="6" max="6" width="16.109375" style="122" customWidth="1"/>
    <col min="7" max="7" width="19.44140625" style="122" customWidth="1"/>
    <col min="8" max="8" width="3.44140625" style="122" customWidth="1"/>
    <col min="9" max="9" width="16.44140625" style="122" customWidth="1"/>
    <col min="10" max="10" width="15.6640625" style="122" customWidth="1"/>
    <col min="11" max="11" width="18.33203125" style="122" customWidth="1"/>
    <col min="12" max="12" width="14.6640625" style="122" customWidth="1"/>
    <col min="13" max="13" width="12.6640625" style="122" customWidth="1"/>
    <col min="14" max="14" width="23.6640625" style="122" customWidth="1"/>
    <col min="15" max="15" width="17.33203125" style="122" customWidth="1"/>
    <col min="16" max="257" width="9.33203125" style="122"/>
    <col min="258" max="258" width="3.44140625" style="122" customWidth="1"/>
    <col min="259" max="259" width="64.5546875" style="122" customWidth="1"/>
    <col min="260" max="260" width="18" style="122" customWidth="1"/>
    <col min="261" max="261" width="18.6640625" style="122" customWidth="1"/>
    <col min="262" max="262" width="19.33203125" style="122" customWidth="1"/>
    <col min="263" max="263" width="19.44140625" style="122" customWidth="1"/>
    <col min="264" max="264" width="18.44140625" style="122" customWidth="1"/>
    <col min="265" max="265" width="16.44140625" style="122" customWidth="1"/>
    <col min="266" max="266" width="15.6640625" style="122" customWidth="1"/>
    <col min="267" max="267" width="18.33203125" style="122" customWidth="1"/>
    <col min="268" max="268" width="14.6640625" style="122" customWidth="1"/>
    <col min="269" max="269" width="12.6640625" style="122" customWidth="1"/>
    <col min="270" max="270" width="23.6640625" style="122" customWidth="1"/>
    <col min="271" max="271" width="17.33203125" style="122" customWidth="1"/>
    <col min="272" max="513" width="9.33203125" style="122"/>
    <col min="514" max="514" width="3.44140625" style="122" customWidth="1"/>
    <col min="515" max="515" width="64.5546875" style="122" customWidth="1"/>
    <col min="516" max="516" width="18" style="122" customWidth="1"/>
    <col min="517" max="517" width="18.6640625" style="122" customWidth="1"/>
    <col min="518" max="518" width="19.33203125" style="122" customWidth="1"/>
    <col min="519" max="519" width="19.44140625" style="122" customWidth="1"/>
    <col min="520" max="520" width="18.44140625" style="122" customWidth="1"/>
    <col min="521" max="521" width="16.44140625" style="122" customWidth="1"/>
    <col min="522" max="522" width="15.6640625" style="122" customWidth="1"/>
    <col min="523" max="523" width="18.33203125" style="122" customWidth="1"/>
    <col min="524" max="524" width="14.6640625" style="122" customWidth="1"/>
    <col min="525" max="525" width="12.6640625" style="122" customWidth="1"/>
    <col min="526" max="526" width="23.6640625" style="122" customWidth="1"/>
    <col min="527" max="527" width="17.33203125" style="122" customWidth="1"/>
    <col min="528" max="769" width="9.33203125" style="122"/>
    <col min="770" max="770" width="3.44140625" style="122" customWidth="1"/>
    <col min="771" max="771" width="64.5546875" style="122" customWidth="1"/>
    <col min="772" max="772" width="18" style="122" customWidth="1"/>
    <col min="773" max="773" width="18.6640625" style="122" customWidth="1"/>
    <col min="774" max="774" width="19.33203125" style="122" customWidth="1"/>
    <col min="775" max="775" width="19.44140625" style="122" customWidth="1"/>
    <col min="776" max="776" width="18.44140625" style="122" customWidth="1"/>
    <col min="777" max="777" width="16.44140625" style="122" customWidth="1"/>
    <col min="778" max="778" width="15.6640625" style="122" customWidth="1"/>
    <col min="779" max="779" width="18.33203125" style="122" customWidth="1"/>
    <col min="780" max="780" width="14.6640625" style="122" customWidth="1"/>
    <col min="781" max="781" width="12.6640625" style="122" customWidth="1"/>
    <col min="782" max="782" width="23.6640625" style="122" customWidth="1"/>
    <col min="783" max="783" width="17.33203125" style="122" customWidth="1"/>
    <col min="784" max="1025" width="9.33203125" style="122"/>
    <col min="1026" max="1026" width="3.44140625" style="122" customWidth="1"/>
    <col min="1027" max="1027" width="64.5546875" style="122" customWidth="1"/>
    <col min="1028" max="1028" width="18" style="122" customWidth="1"/>
    <col min="1029" max="1029" width="18.6640625" style="122" customWidth="1"/>
    <col min="1030" max="1030" width="19.33203125" style="122" customWidth="1"/>
    <col min="1031" max="1031" width="19.44140625" style="122" customWidth="1"/>
    <col min="1032" max="1032" width="18.44140625" style="122" customWidth="1"/>
    <col min="1033" max="1033" width="16.44140625" style="122" customWidth="1"/>
    <col min="1034" max="1034" width="15.6640625" style="122" customWidth="1"/>
    <col min="1035" max="1035" width="18.33203125" style="122" customWidth="1"/>
    <col min="1036" max="1036" width="14.6640625" style="122" customWidth="1"/>
    <col min="1037" max="1037" width="12.6640625" style="122" customWidth="1"/>
    <col min="1038" max="1038" width="23.6640625" style="122" customWidth="1"/>
    <col min="1039" max="1039" width="17.33203125" style="122" customWidth="1"/>
    <col min="1040" max="1281" width="9.33203125" style="122"/>
    <col min="1282" max="1282" width="3.44140625" style="122" customWidth="1"/>
    <col min="1283" max="1283" width="64.5546875" style="122" customWidth="1"/>
    <col min="1284" max="1284" width="18" style="122" customWidth="1"/>
    <col min="1285" max="1285" width="18.6640625" style="122" customWidth="1"/>
    <col min="1286" max="1286" width="19.33203125" style="122" customWidth="1"/>
    <col min="1287" max="1287" width="19.44140625" style="122" customWidth="1"/>
    <col min="1288" max="1288" width="18.44140625" style="122" customWidth="1"/>
    <col min="1289" max="1289" width="16.44140625" style="122" customWidth="1"/>
    <col min="1290" max="1290" width="15.6640625" style="122" customWidth="1"/>
    <col min="1291" max="1291" width="18.33203125" style="122" customWidth="1"/>
    <col min="1292" max="1292" width="14.6640625" style="122" customWidth="1"/>
    <col min="1293" max="1293" width="12.6640625" style="122" customWidth="1"/>
    <col min="1294" max="1294" width="23.6640625" style="122" customWidth="1"/>
    <col min="1295" max="1295" width="17.33203125" style="122" customWidth="1"/>
    <col min="1296" max="1537" width="9.33203125" style="122"/>
    <col min="1538" max="1538" width="3.44140625" style="122" customWidth="1"/>
    <col min="1539" max="1539" width="64.5546875" style="122" customWidth="1"/>
    <col min="1540" max="1540" width="18" style="122" customWidth="1"/>
    <col min="1541" max="1541" width="18.6640625" style="122" customWidth="1"/>
    <col min="1542" max="1542" width="19.33203125" style="122" customWidth="1"/>
    <col min="1543" max="1543" width="19.44140625" style="122" customWidth="1"/>
    <col min="1544" max="1544" width="18.44140625" style="122" customWidth="1"/>
    <col min="1545" max="1545" width="16.44140625" style="122" customWidth="1"/>
    <col min="1546" max="1546" width="15.6640625" style="122" customWidth="1"/>
    <col min="1547" max="1547" width="18.33203125" style="122" customWidth="1"/>
    <col min="1548" max="1548" width="14.6640625" style="122" customWidth="1"/>
    <col min="1549" max="1549" width="12.6640625" style="122" customWidth="1"/>
    <col min="1550" max="1550" width="23.6640625" style="122" customWidth="1"/>
    <col min="1551" max="1551" width="17.33203125" style="122" customWidth="1"/>
    <col min="1552" max="1793" width="9.33203125" style="122"/>
    <col min="1794" max="1794" width="3.44140625" style="122" customWidth="1"/>
    <col min="1795" max="1795" width="64.5546875" style="122" customWidth="1"/>
    <col min="1796" max="1796" width="18" style="122" customWidth="1"/>
    <col min="1797" max="1797" width="18.6640625" style="122" customWidth="1"/>
    <col min="1798" max="1798" width="19.33203125" style="122" customWidth="1"/>
    <col min="1799" max="1799" width="19.44140625" style="122" customWidth="1"/>
    <col min="1800" max="1800" width="18.44140625" style="122" customWidth="1"/>
    <col min="1801" max="1801" width="16.44140625" style="122" customWidth="1"/>
    <col min="1802" max="1802" width="15.6640625" style="122" customWidth="1"/>
    <col min="1803" max="1803" width="18.33203125" style="122" customWidth="1"/>
    <col min="1804" max="1804" width="14.6640625" style="122" customWidth="1"/>
    <col min="1805" max="1805" width="12.6640625" style="122" customWidth="1"/>
    <col min="1806" max="1806" width="23.6640625" style="122" customWidth="1"/>
    <col min="1807" max="1807" width="17.33203125" style="122" customWidth="1"/>
    <col min="1808" max="2049" width="9.33203125" style="122"/>
    <col min="2050" max="2050" width="3.44140625" style="122" customWidth="1"/>
    <col min="2051" max="2051" width="64.5546875" style="122" customWidth="1"/>
    <col min="2052" max="2052" width="18" style="122" customWidth="1"/>
    <col min="2053" max="2053" width="18.6640625" style="122" customWidth="1"/>
    <col min="2054" max="2054" width="19.33203125" style="122" customWidth="1"/>
    <col min="2055" max="2055" width="19.44140625" style="122" customWidth="1"/>
    <col min="2056" max="2056" width="18.44140625" style="122" customWidth="1"/>
    <col min="2057" max="2057" width="16.44140625" style="122" customWidth="1"/>
    <col min="2058" max="2058" width="15.6640625" style="122" customWidth="1"/>
    <col min="2059" max="2059" width="18.33203125" style="122" customWidth="1"/>
    <col min="2060" max="2060" width="14.6640625" style="122" customWidth="1"/>
    <col min="2061" max="2061" width="12.6640625" style="122" customWidth="1"/>
    <col min="2062" max="2062" width="23.6640625" style="122" customWidth="1"/>
    <col min="2063" max="2063" width="17.33203125" style="122" customWidth="1"/>
    <col min="2064" max="2305" width="9.33203125" style="122"/>
    <col min="2306" max="2306" width="3.44140625" style="122" customWidth="1"/>
    <col min="2307" max="2307" width="64.5546875" style="122" customWidth="1"/>
    <col min="2308" max="2308" width="18" style="122" customWidth="1"/>
    <col min="2309" max="2309" width="18.6640625" style="122" customWidth="1"/>
    <col min="2310" max="2310" width="19.33203125" style="122" customWidth="1"/>
    <col min="2311" max="2311" width="19.44140625" style="122" customWidth="1"/>
    <col min="2312" max="2312" width="18.44140625" style="122" customWidth="1"/>
    <col min="2313" max="2313" width="16.44140625" style="122" customWidth="1"/>
    <col min="2314" max="2314" width="15.6640625" style="122" customWidth="1"/>
    <col min="2315" max="2315" width="18.33203125" style="122" customWidth="1"/>
    <col min="2316" max="2316" width="14.6640625" style="122" customWidth="1"/>
    <col min="2317" max="2317" width="12.6640625" style="122" customWidth="1"/>
    <col min="2318" max="2318" width="23.6640625" style="122" customWidth="1"/>
    <col min="2319" max="2319" width="17.33203125" style="122" customWidth="1"/>
    <col min="2320" max="2561" width="9.33203125" style="122"/>
    <col min="2562" max="2562" width="3.44140625" style="122" customWidth="1"/>
    <col min="2563" max="2563" width="64.5546875" style="122" customWidth="1"/>
    <col min="2564" max="2564" width="18" style="122" customWidth="1"/>
    <col min="2565" max="2565" width="18.6640625" style="122" customWidth="1"/>
    <col min="2566" max="2566" width="19.33203125" style="122" customWidth="1"/>
    <col min="2567" max="2567" width="19.44140625" style="122" customWidth="1"/>
    <col min="2568" max="2568" width="18.44140625" style="122" customWidth="1"/>
    <col min="2569" max="2569" width="16.44140625" style="122" customWidth="1"/>
    <col min="2570" max="2570" width="15.6640625" style="122" customWidth="1"/>
    <col min="2571" max="2571" width="18.33203125" style="122" customWidth="1"/>
    <col min="2572" max="2572" width="14.6640625" style="122" customWidth="1"/>
    <col min="2573" max="2573" width="12.6640625" style="122" customWidth="1"/>
    <col min="2574" max="2574" width="23.6640625" style="122" customWidth="1"/>
    <col min="2575" max="2575" width="17.33203125" style="122" customWidth="1"/>
    <col min="2576" max="2817" width="9.33203125" style="122"/>
    <col min="2818" max="2818" width="3.44140625" style="122" customWidth="1"/>
    <col min="2819" max="2819" width="64.5546875" style="122" customWidth="1"/>
    <col min="2820" max="2820" width="18" style="122" customWidth="1"/>
    <col min="2821" max="2821" width="18.6640625" style="122" customWidth="1"/>
    <col min="2822" max="2822" width="19.33203125" style="122" customWidth="1"/>
    <col min="2823" max="2823" width="19.44140625" style="122" customWidth="1"/>
    <col min="2824" max="2824" width="18.44140625" style="122" customWidth="1"/>
    <col min="2825" max="2825" width="16.44140625" style="122" customWidth="1"/>
    <col min="2826" max="2826" width="15.6640625" style="122" customWidth="1"/>
    <col min="2827" max="2827" width="18.33203125" style="122" customWidth="1"/>
    <col min="2828" max="2828" width="14.6640625" style="122" customWidth="1"/>
    <col min="2829" max="2829" width="12.6640625" style="122" customWidth="1"/>
    <col min="2830" max="2830" width="23.6640625" style="122" customWidth="1"/>
    <col min="2831" max="2831" width="17.33203125" style="122" customWidth="1"/>
    <col min="2832" max="3073" width="9.33203125" style="122"/>
    <col min="3074" max="3074" width="3.44140625" style="122" customWidth="1"/>
    <col min="3075" max="3075" width="64.5546875" style="122" customWidth="1"/>
    <col min="3076" max="3076" width="18" style="122" customWidth="1"/>
    <col min="3077" max="3077" width="18.6640625" style="122" customWidth="1"/>
    <col min="3078" max="3078" width="19.33203125" style="122" customWidth="1"/>
    <col min="3079" max="3079" width="19.44140625" style="122" customWidth="1"/>
    <col min="3080" max="3080" width="18.44140625" style="122" customWidth="1"/>
    <col min="3081" max="3081" width="16.44140625" style="122" customWidth="1"/>
    <col min="3082" max="3082" width="15.6640625" style="122" customWidth="1"/>
    <col min="3083" max="3083" width="18.33203125" style="122" customWidth="1"/>
    <col min="3084" max="3084" width="14.6640625" style="122" customWidth="1"/>
    <col min="3085" max="3085" width="12.6640625" style="122" customWidth="1"/>
    <col min="3086" max="3086" width="23.6640625" style="122" customWidth="1"/>
    <col min="3087" max="3087" width="17.33203125" style="122" customWidth="1"/>
    <col min="3088" max="3329" width="9.33203125" style="122"/>
    <col min="3330" max="3330" width="3.44140625" style="122" customWidth="1"/>
    <col min="3331" max="3331" width="64.5546875" style="122" customWidth="1"/>
    <col min="3332" max="3332" width="18" style="122" customWidth="1"/>
    <col min="3333" max="3333" width="18.6640625" style="122" customWidth="1"/>
    <col min="3334" max="3334" width="19.33203125" style="122" customWidth="1"/>
    <col min="3335" max="3335" width="19.44140625" style="122" customWidth="1"/>
    <col min="3336" max="3336" width="18.44140625" style="122" customWidth="1"/>
    <col min="3337" max="3337" width="16.44140625" style="122" customWidth="1"/>
    <col min="3338" max="3338" width="15.6640625" style="122" customWidth="1"/>
    <col min="3339" max="3339" width="18.33203125" style="122" customWidth="1"/>
    <col min="3340" max="3340" width="14.6640625" style="122" customWidth="1"/>
    <col min="3341" max="3341" width="12.6640625" style="122" customWidth="1"/>
    <col min="3342" max="3342" width="23.6640625" style="122" customWidth="1"/>
    <col min="3343" max="3343" width="17.33203125" style="122" customWidth="1"/>
    <col min="3344" max="3585" width="9.33203125" style="122"/>
    <col min="3586" max="3586" width="3.44140625" style="122" customWidth="1"/>
    <col min="3587" max="3587" width="64.5546875" style="122" customWidth="1"/>
    <col min="3588" max="3588" width="18" style="122" customWidth="1"/>
    <col min="3589" max="3589" width="18.6640625" style="122" customWidth="1"/>
    <col min="3590" max="3590" width="19.33203125" style="122" customWidth="1"/>
    <col min="3591" max="3591" width="19.44140625" style="122" customWidth="1"/>
    <col min="3592" max="3592" width="18.44140625" style="122" customWidth="1"/>
    <col min="3593" max="3593" width="16.44140625" style="122" customWidth="1"/>
    <col min="3594" max="3594" width="15.6640625" style="122" customWidth="1"/>
    <col min="3595" max="3595" width="18.33203125" style="122" customWidth="1"/>
    <col min="3596" max="3596" width="14.6640625" style="122" customWidth="1"/>
    <col min="3597" max="3597" width="12.6640625" style="122" customWidth="1"/>
    <col min="3598" max="3598" width="23.6640625" style="122" customWidth="1"/>
    <col min="3599" max="3599" width="17.33203125" style="122" customWidth="1"/>
    <col min="3600" max="3841" width="9.33203125" style="122"/>
    <col min="3842" max="3842" width="3.44140625" style="122" customWidth="1"/>
    <col min="3843" max="3843" width="64.5546875" style="122" customWidth="1"/>
    <col min="3844" max="3844" width="18" style="122" customWidth="1"/>
    <col min="3845" max="3845" width="18.6640625" style="122" customWidth="1"/>
    <col min="3846" max="3846" width="19.33203125" style="122" customWidth="1"/>
    <col min="3847" max="3847" width="19.44140625" style="122" customWidth="1"/>
    <col min="3848" max="3848" width="18.44140625" style="122" customWidth="1"/>
    <col min="3849" max="3849" width="16.44140625" style="122" customWidth="1"/>
    <col min="3850" max="3850" width="15.6640625" style="122" customWidth="1"/>
    <col min="3851" max="3851" width="18.33203125" style="122" customWidth="1"/>
    <col min="3852" max="3852" width="14.6640625" style="122" customWidth="1"/>
    <col min="3853" max="3853" width="12.6640625" style="122" customWidth="1"/>
    <col min="3854" max="3854" width="23.6640625" style="122" customWidth="1"/>
    <col min="3855" max="3855" width="17.33203125" style="122" customWidth="1"/>
    <col min="3856" max="4097" width="9.33203125" style="122"/>
    <col min="4098" max="4098" width="3.44140625" style="122" customWidth="1"/>
    <col min="4099" max="4099" width="64.5546875" style="122" customWidth="1"/>
    <col min="4100" max="4100" width="18" style="122" customWidth="1"/>
    <col min="4101" max="4101" width="18.6640625" style="122" customWidth="1"/>
    <col min="4102" max="4102" width="19.33203125" style="122" customWidth="1"/>
    <col min="4103" max="4103" width="19.44140625" style="122" customWidth="1"/>
    <col min="4104" max="4104" width="18.44140625" style="122" customWidth="1"/>
    <col min="4105" max="4105" width="16.44140625" style="122" customWidth="1"/>
    <col min="4106" max="4106" width="15.6640625" style="122" customWidth="1"/>
    <col min="4107" max="4107" width="18.33203125" style="122" customWidth="1"/>
    <col min="4108" max="4108" width="14.6640625" style="122" customWidth="1"/>
    <col min="4109" max="4109" width="12.6640625" style="122" customWidth="1"/>
    <col min="4110" max="4110" width="23.6640625" style="122" customWidth="1"/>
    <col min="4111" max="4111" width="17.33203125" style="122" customWidth="1"/>
    <col min="4112" max="4353" width="9.33203125" style="122"/>
    <col min="4354" max="4354" width="3.44140625" style="122" customWidth="1"/>
    <col min="4355" max="4355" width="64.5546875" style="122" customWidth="1"/>
    <col min="4356" max="4356" width="18" style="122" customWidth="1"/>
    <col min="4357" max="4357" width="18.6640625" style="122" customWidth="1"/>
    <col min="4358" max="4358" width="19.33203125" style="122" customWidth="1"/>
    <col min="4359" max="4359" width="19.44140625" style="122" customWidth="1"/>
    <col min="4360" max="4360" width="18.44140625" style="122" customWidth="1"/>
    <col min="4361" max="4361" width="16.44140625" style="122" customWidth="1"/>
    <col min="4362" max="4362" width="15.6640625" style="122" customWidth="1"/>
    <col min="4363" max="4363" width="18.33203125" style="122" customWidth="1"/>
    <col min="4364" max="4364" width="14.6640625" style="122" customWidth="1"/>
    <col min="4365" max="4365" width="12.6640625" style="122" customWidth="1"/>
    <col min="4366" max="4366" width="23.6640625" style="122" customWidth="1"/>
    <col min="4367" max="4367" width="17.33203125" style="122" customWidth="1"/>
    <col min="4368" max="4609" width="9.33203125" style="122"/>
    <col min="4610" max="4610" width="3.44140625" style="122" customWidth="1"/>
    <col min="4611" max="4611" width="64.5546875" style="122" customWidth="1"/>
    <col min="4612" max="4612" width="18" style="122" customWidth="1"/>
    <col min="4613" max="4613" width="18.6640625" style="122" customWidth="1"/>
    <col min="4614" max="4614" width="19.33203125" style="122" customWidth="1"/>
    <col min="4615" max="4615" width="19.44140625" style="122" customWidth="1"/>
    <col min="4616" max="4616" width="18.44140625" style="122" customWidth="1"/>
    <col min="4617" max="4617" width="16.44140625" style="122" customWidth="1"/>
    <col min="4618" max="4618" width="15.6640625" style="122" customWidth="1"/>
    <col min="4619" max="4619" width="18.33203125" style="122" customWidth="1"/>
    <col min="4620" max="4620" width="14.6640625" style="122" customWidth="1"/>
    <col min="4621" max="4621" width="12.6640625" style="122" customWidth="1"/>
    <col min="4622" max="4622" width="23.6640625" style="122" customWidth="1"/>
    <col min="4623" max="4623" width="17.33203125" style="122" customWidth="1"/>
    <col min="4624" max="4865" width="9.33203125" style="122"/>
    <col min="4866" max="4866" width="3.44140625" style="122" customWidth="1"/>
    <col min="4867" max="4867" width="64.5546875" style="122" customWidth="1"/>
    <col min="4868" max="4868" width="18" style="122" customWidth="1"/>
    <col min="4869" max="4869" width="18.6640625" style="122" customWidth="1"/>
    <col min="4870" max="4870" width="19.33203125" style="122" customWidth="1"/>
    <col min="4871" max="4871" width="19.44140625" style="122" customWidth="1"/>
    <col min="4872" max="4872" width="18.44140625" style="122" customWidth="1"/>
    <col min="4873" max="4873" width="16.44140625" style="122" customWidth="1"/>
    <col min="4874" max="4874" width="15.6640625" style="122" customWidth="1"/>
    <col min="4875" max="4875" width="18.33203125" style="122" customWidth="1"/>
    <col min="4876" max="4876" width="14.6640625" style="122" customWidth="1"/>
    <col min="4877" max="4877" width="12.6640625" style="122" customWidth="1"/>
    <col min="4878" max="4878" width="23.6640625" style="122" customWidth="1"/>
    <col min="4879" max="4879" width="17.33203125" style="122" customWidth="1"/>
    <col min="4880" max="5121" width="9.33203125" style="122"/>
    <col min="5122" max="5122" width="3.44140625" style="122" customWidth="1"/>
    <col min="5123" max="5123" width="64.5546875" style="122" customWidth="1"/>
    <col min="5124" max="5124" width="18" style="122" customWidth="1"/>
    <col min="5125" max="5125" width="18.6640625" style="122" customWidth="1"/>
    <col min="5126" max="5126" width="19.33203125" style="122" customWidth="1"/>
    <col min="5127" max="5127" width="19.44140625" style="122" customWidth="1"/>
    <col min="5128" max="5128" width="18.44140625" style="122" customWidth="1"/>
    <col min="5129" max="5129" width="16.44140625" style="122" customWidth="1"/>
    <col min="5130" max="5130" width="15.6640625" style="122" customWidth="1"/>
    <col min="5131" max="5131" width="18.33203125" style="122" customWidth="1"/>
    <col min="5132" max="5132" width="14.6640625" style="122" customWidth="1"/>
    <col min="5133" max="5133" width="12.6640625" style="122" customWidth="1"/>
    <col min="5134" max="5134" width="23.6640625" style="122" customWidth="1"/>
    <col min="5135" max="5135" width="17.33203125" style="122" customWidth="1"/>
    <col min="5136" max="5377" width="9.33203125" style="122"/>
    <col min="5378" max="5378" width="3.44140625" style="122" customWidth="1"/>
    <col min="5379" max="5379" width="64.5546875" style="122" customWidth="1"/>
    <col min="5380" max="5380" width="18" style="122" customWidth="1"/>
    <col min="5381" max="5381" width="18.6640625" style="122" customWidth="1"/>
    <col min="5382" max="5382" width="19.33203125" style="122" customWidth="1"/>
    <col min="5383" max="5383" width="19.44140625" style="122" customWidth="1"/>
    <col min="5384" max="5384" width="18.44140625" style="122" customWidth="1"/>
    <col min="5385" max="5385" width="16.44140625" style="122" customWidth="1"/>
    <col min="5386" max="5386" width="15.6640625" style="122" customWidth="1"/>
    <col min="5387" max="5387" width="18.33203125" style="122" customWidth="1"/>
    <col min="5388" max="5388" width="14.6640625" style="122" customWidth="1"/>
    <col min="5389" max="5389" width="12.6640625" style="122" customWidth="1"/>
    <col min="5390" max="5390" width="23.6640625" style="122" customWidth="1"/>
    <col min="5391" max="5391" width="17.33203125" style="122" customWidth="1"/>
    <col min="5392" max="5633" width="9.33203125" style="122"/>
    <col min="5634" max="5634" width="3.44140625" style="122" customWidth="1"/>
    <col min="5635" max="5635" width="64.5546875" style="122" customWidth="1"/>
    <col min="5636" max="5636" width="18" style="122" customWidth="1"/>
    <col min="5637" max="5637" width="18.6640625" style="122" customWidth="1"/>
    <col min="5638" max="5638" width="19.33203125" style="122" customWidth="1"/>
    <col min="5639" max="5639" width="19.44140625" style="122" customWidth="1"/>
    <col min="5640" max="5640" width="18.44140625" style="122" customWidth="1"/>
    <col min="5641" max="5641" width="16.44140625" style="122" customWidth="1"/>
    <col min="5642" max="5642" width="15.6640625" style="122" customWidth="1"/>
    <col min="5643" max="5643" width="18.33203125" style="122" customWidth="1"/>
    <col min="5644" max="5644" width="14.6640625" style="122" customWidth="1"/>
    <col min="5645" max="5645" width="12.6640625" style="122" customWidth="1"/>
    <col min="5646" max="5646" width="23.6640625" style="122" customWidth="1"/>
    <col min="5647" max="5647" width="17.33203125" style="122" customWidth="1"/>
    <col min="5648" max="5889" width="9.33203125" style="122"/>
    <col min="5890" max="5890" width="3.44140625" style="122" customWidth="1"/>
    <col min="5891" max="5891" width="64.5546875" style="122" customWidth="1"/>
    <col min="5892" max="5892" width="18" style="122" customWidth="1"/>
    <col min="5893" max="5893" width="18.6640625" style="122" customWidth="1"/>
    <col min="5894" max="5894" width="19.33203125" style="122" customWidth="1"/>
    <col min="5895" max="5895" width="19.44140625" style="122" customWidth="1"/>
    <col min="5896" max="5896" width="18.44140625" style="122" customWidth="1"/>
    <col min="5897" max="5897" width="16.44140625" style="122" customWidth="1"/>
    <col min="5898" max="5898" width="15.6640625" style="122" customWidth="1"/>
    <col min="5899" max="5899" width="18.33203125" style="122" customWidth="1"/>
    <col min="5900" max="5900" width="14.6640625" style="122" customWidth="1"/>
    <col min="5901" max="5901" width="12.6640625" style="122" customWidth="1"/>
    <col min="5902" max="5902" width="23.6640625" style="122" customWidth="1"/>
    <col min="5903" max="5903" width="17.33203125" style="122" customWidth="1"/>
    <col min="5904" max="6145" width="9.33203125" style="122"/>
    <col min="6146" max="6146" width="3.44140625" style="122" customWidth="1"/>
    <col min="6147" max="6147" width="64.5546875" style="122" customWidth="1"/>
    <col min="6148" max="6148" width="18" style="122" customWidth="1"/>
    <col min="6149" max="6149" width="18.6640625" style="122" customWidth="1"/>
    <col min="6150" max="6150" width="19.33203125" style="122" customWidth="1"/>
    <col min="6151" max="6151" width="19.44140625" style="122" customWidth="1"/>
    <col min="6152" max="6152" width="18.44140625" style="122" customWidth="1"/>
    <col min="6153" max="6153" width="16.44140625" style="122" customWidth="1"/>
    <col min="6154" max="6154" width="15.6640625" style="122" customWidth="1"/>
    <col min="6155" max="6155" width="18.33203125" style="122" customWidth="1"/>
    <col min="6156" max="6156" width="14.6640625" style="122" customWidth="1"/>
    <col min="6157" max="6157" width="12.6640625" style="122" customWidth="1"/>
    <col min="6158" max="6158" width="23.6640625" style="122" customWidth="1"/>
    <col min="6159" max="6159" width="17.33203125" style="122" customWidth="1"/>
    <col min="6160" max="6401" width="9.33203125" style="122"/>
    <col min="6402" max="6402" width="3.44140625" style="122" customWidth="1"/>
    <col min="6403" max="6403" width="64.5546875" style="122" customWidth="1"/>
    <col min="6404" max="6404" width="18" style="122" customWidth="1"/>
    <col min="6405" max="6405" width="18.6640625" style="122" customWidth="1"/>
    <col min="6406" max="6406" width="19.33203125" style="122" customWidth="1"/>
    <col min="6407" max="6407" width="19.44140625" style="122" customWidth="1"/>
    <col min="6408" max="6408" width="18.44140625" style="122" customWidth="1"/>
    <col min="6409" max="6409" width="16.44140625" style="122" customWidth="1"/>
    <col min="6410" max="6410" width="15.6640625" style="122" customWidth="1"/>
    <col min="6411" max="6411" width="18.33203125" style="122" customWidth="1"/>
    <col min="6412" max="6412" width="14.6640625" style="122" customWidth="1"/>
    <col min="6413" max="6413" width="12.6640625" style="122" customWidth="1"/>
    <col min="6414" max="6414" width="23.6640625" style="122" customWidth="1"/>
    <col min="6415" max="6415" width="17.33203125" style="122" customWidth="1"/>
    <col min="6416" max="6657" width="9.33203125" style="122"/>
    <col min="6658" max="6658" width="3.44140625" style="122" customWidth="1"/>
    <col min="6659" max="6659" width="64.5546875" style="122" customWidth="1"/>
    <col min="6660" max="6660" width="18" style="122" customWidth="1"/>
    <col min="6661" max="6661" width="18.6640625" style="122" customWidth="1"/>
    <col min="6662" max="6662" width="19.33203125" style="122" customWidth="1"/>
    <col min="6663" max="6663" width="19.44140625" style="122" customWidth="1"/>
    <col min="6664" max="6664" width="18.44140625" style="122" customWidth="1"/>
    <col min="6665" max="6665" width="16.44140625" style="122" customWidth="1"/>
    <col min="6666" max="6666" width="15.6640625" style="122" customWidth="1"/>
    <col min="6667" max="6667" width="18.33203125" style="122" customWidth="1"/>
    <col min="6668" max="6668" width="14.6640625" style="122" customWidth="1"/>
    <col min="6669" max="6669" width="12.6640625" style="122" customWidth="1"/>
    <col min="6670" max="6670" width="23.6640625" style="122" customWidth="1"/>
    <col min="6671" max="6671" width="17.33203125" style="122" customWidth="1"/>
    <col min="6672" max="6913" width="9.33203125" style="122"/>
    <col min="6914" max="6914" width="3.44140625" style="122" customWidth="1"/>
    <col min="6915" max="6915" width="64.5546875" style="122" customWidth="1"/>
    <col min="6916" max="6916" width="18" style="122" customWidth="1"/>
    <col min="6917" max="6917" width="18.6640625" style="122" customWidth="1"/>
    <col min="6918" max="6918" width="19.33203125" style="122" customWidth="1"/>
    <col min="6919" max="6919" width="19.44140625" style="122" customWidth="1"/>
    <col min="6920" max="6920" width="18.44140625" style="122" customWidth="1"/>
    <col min="6921" max="6921" width="16.44140625" style="122" customWidth="1"/>
    <col min="6922" max="6922" width="15.6640625" style="122" customWidth="1"/>
    <col min="6923" max="6923" width="18.33203125" style="122" customWidth="1"/>
    <col min="6924" max="6924" width="14.6640625" style="122" customWidth="1"/>
    <col min="6925" max="6925" width="12.6640625" style="122" customWidth="1"/>
    <col min="6926" max="6926" width="23.6640625" style="122" customWidth="1"/>
    <col min="6927" max="6927" width="17.33203125" style="122" customWidth="1"/>
    <col min="6928" max="7169" width="9.33203125" style="122"/>
    <col min="7170" max="7170" width="3.44140625" style="122" customWidth="1"/>
    <col min="7171" max="7171" width="64.5546875" style="122" customWidth="1"/>
    <col min="7172" max="7172" width="18" style="122" customWidth="1"/>
    <col min="7173" max="7173" width="18.6640625" style="122" customWidth="1"/>
    <col min="7174" max="7174" width="19.33203125" style="122" customWidth="1"/>
    <col min="7175" max="7175" width="19.44140625" style="122" customWidth="1"/>
    <col min="7176" max="7176" width="18.44140625" style="122" customWidth="1"/>
    <col min="7177" max="7177" width="16.44140625" style="122" customWidth="1"/>
    <col min="7178" max="7178" width="15.6640625" style="122" customWidth="1"/>
    <col min="7179" max="7179" width="18.33203125" style="122" customWidth="1"/>
    <col min="7180" max="7180" width="14.6640625" style="122" customWidth="1"/>
    <col min="7181" max="7181" width="12.6640625" style="122" customWidth="1"/>
    <col min="7182" max="7182" width="23.6640625" style="122" customWidth="1"/>
    <col min="7183" max="7183" width="17.33203125" style="122" customWidth="1"/>
    <col min="7184" max="7425" width="9.33203125" style="122"/>
    <col min="7426" max="7426" width="3.44140625" style="122" customWidth="1"/>
    <col min="7427" max="7427" width="64.5546875" style="122" customWidth="1"/>
    <col min="7428" max="7428" width="18" style="122" customWidth="1"/>
    <col min="7429" max="7429" width="18.6640625" style="122" customWidth="1"/>
    <col min="7430" max="7430" width="19.33203125" style="122" customWidth="1"/>
    <col min="7431" max="7431" width="19.44140625" style="122" customWidth="1"/>
    <col min="7432" max="7432" width="18.44140625" style="122" customWidth="1"/>
    <col min="7433" max="7433" width="16.44140625" style="122" customWidth="1"/>
    <col min="7434" max="7434" width="15.6640625" style="122" customWidth="1"/>
    <col min="7435" max="7435" width="18.33203125" style="122" customWidth="1"/>
    <col min="7436" max="7436" width="14.6640625" style="122" customWidth="1"/>
    <col min="7437" max="7437" width="12.6640625" style="122" customWidth="1"/>
    <col min="7438" max="7438" width="23.6640625" style="122" customWidth="1"/>
    <col min="7439" max="7439" width="17.33203125" style="122" customWidth="1"/>
    <col min="7440" max="7681" width="9.33203125" style="122"/>
    <col min="7682" max="7682" width="3.44140625" style="122" customWidth="1"/>
    <col min="7683" max="7683" width="64.5546875" style="122" customWidth="1"/>
    <col min="7684" max="7684" width="18" style="122" customWidth="1"/>
    <col min="7685" max="7685" width="18.6640625" style="122" customWidth="1"/>
    <col min="7686" max="7686" width="19.33203125" style="122" customWidth="1"/>
    <col min="7687" max="7687" width="19.44140625" style="122" customWidth="1"/>
    <col min="7688" max="7688" width="18.44140625" style="122" customWidth="1"/>
    <col min="7689" max="7689" width="16.44140625" style="122" customWidth="1"/>
    <col min="7690" max="7690" width="15.6640625" style="122" customWidth="1"/>
    <col min="7691" max="7691" width="18.33203125" style="122" customWidth="1"/>
    <col min="7692" max="7692" width="14.6640625" style="122" customWidth="1"/>
    <col min="7693" max="7693" width="12.6640625" style="122" customWidth="1"/>
    <col min="7694" max="7694" width="23.6640625" style="122" customWidth="1"/>
    <col min="7695" max="7695" width="17.33203125" style="122" customWidth="1"/>
    <col min="7696" max="7937" width="9.33203125" style="122"/>
    <col min="7938" max="7938" width="3.44140625" style="122" customWidth="1"/>
    <col min="7939" max="7939" width="64.5546875" style="122" customWidth="1"/>
    <col min="7940" max="7940" width="18" style="122" customWidth="1"/>
    <col min="7941" max="7941" width="18.6640625" style="122" customWidth="1"/>
    <col min="7942" max="7942" width="19.33203125" style="122" customWidth="1"/>
    <col min="7943" max="7943" width="19.44140625" style="122" customWidth="1"/>
    <col min="7944" max="7944" width="18.44140625" style="122" customWidth="1"/>
    <col min="7945" max="7945" width="16.44140625" style="122" customWidth="1"/>
    <col min="7946" max="7946" width="15.6640625" style="122" customWidth="1"/>
    <col min="7947" max="7947" width="18.33203125" style="122" customWidth="1"/>
    <col min="7948" max="7948" width="14.6640625" style="122" customWidth="1"/>
    <col min="7949" max="7949" width="12.6640625" style="122" customWidth="1"/>
    <col min="7950" max="7950" width="23.6640625" style="122" customWidth="1"/>
    <col min="7951" max="7951" width="17.33203125" style="122" customWidth="1"/>
    <col min="7952" max="8193" width="9.33203125" style="122"/>
    <col min="8194" max="8194" width="3.44140625" style="122" customWidth="1"/>
    <col min="8195" max="8195" width="64.5546875" style="122" customWidth="1"/>
    <col min="8196" max="8196" width="18" style="122" customWidth="1"/>
    <col min="8197" max="8197" width="18.6640625" style="122" customWidth="1"/>
    <col min="8198" max="8198" width="19.33203125" style="122" customWidth="1"/>
    <col min="8199" max="8199" width="19.44140625" style="122" customWidth="1"/>
    <col min="8200" max="8200" width="18.44140625" style="122" customWidth="1"/>
    <col min="8201" max="8201" width="16.44140625" style="122" customWidth="1"/>
    <col min="8202" max="8202" width="15.6640625" style="122" customWidth="1"/>
    <col min="8203" max="8203" width="18.33203125" style="122" customWidth="1"/>
    <col min="8204" max="8204" width="14.6640625" style="122" customWidth="1"/>
    <col min="8205" max="8205" width="12.6640625" style="122" customWidth="1"/>
    <col min="8206" max="8206" width="23.6640625" style="122" customWidth="1"/>
    <col min="8207" max="8207" width="17.33203125" style="122" customWidth="1"/>
    <col min="8208" max="8449" width="9.33203125" style="122"/>
    <col min="8450" max="8450" width="3.44140625" style="122" customWidth="1"/>
    <col min="8451" max="8451" width="64.5546875" style="122" customWidth="1"/>
    <col min="8452" max="8452" width="18" style="122" customWidth="1"/>
    <col min="8453" max="8453" width="18.6640625" style="122" customWidth="1"/>
    <col min="8454" max="8454" width="19.33203125" style="122" customWidth="1"/>
    <col min="8455" max="8455" width="19.44140625" style="122" customWidth="1"/>
    <col min="8456" max="8456" width="18.44140625" style="122" customWidth="1"/>
    <col min="8457" max="8457" width="16.44140625" style="122" customWidth="1"/>
    <col min="8458" max="8458" width="15.6640625" style="122" customWidth="1"/>
    <col min="8459" max="8459" width="18.33203125" style="122" customWidth="1"/>
    <col min="8460" max="8460" width="14.6640625" style="122" customWidth="1"/>
    <col min="8461" max="8461" width="12.6640625" style="122" customWidth="1"/>
    <col min="8462" max="8462" width="23.6640625" style="122" customWidth="1"/>
    <col min="8463" max="8463" width="17.33203125" style="122" customWidth="1"/>
    <col min="8464" max="8705" width="9.33203125" style="122"/>
    <col min="8706" max="8706" width="3.44140625" style="122" customWidth="1"/>
    <col min="8707" max="8707" width="64.5546875" style="122" customWidth="1"/>
    <col min="8708" max="8708" width="18" style="122" customWidth="1"/>
    <col min="8709" max="8709" width="18.6640625" style="122" customWidth="1"/>
    <col min="8710" max="8710" width="19.33203125" style="122" customWidth="1"/>
    <col min="8711" max="8711" width="19.44140625" style="122" customWidth="1"/>
    <col min="8712" max="8712" width="18.44140625" style="122" customWidth="1"/>
    <col min="8713" max="8713" width="16.44140625" style="122" customWidth="1"/>
    <col min="8714" max="8714" width="15.6640625" style="122" customWidth="1"/>
    <col min="8715" max="8715" width="18.33203125" style="122" customWidth="1"/>
    <col min="8716" max="8716" width="14.6640625" style="122" customWidth="1"/>
    <col min="8717" max="8717" width="12.6640625" style="122" customWidth="1"/>
    <col min="8718" max="8718" width="23.6640625" style="122" customWidth="1"/>
    <col min="8719" max="8719" width="17.33203125" style="122" customWidth="1"/>
    <col min="8720" max="8961" width="9.33203125" style="122"/>
    <col min="8962" max="8962" width="3.44140625" style="122" customWidth="1"/>
    <col min="8963" max="8963" width="64.5546875" style="122" customWidth="1"/>
    <col min="8964" max="8964" width="18" style="122" customWidth="1"/>
    <col min="8965" max="8965" width="18.6640625" style="122" customWidth="1"/>
    <col min="8966" max="8966" width="19.33203125" style="122" customWidth="1"/>
    <col min="8967" max="8967" width="19.44140625" style="122" customWidth="1"/>
    <col min="8968" max="8968" width="18.44140625" style="122" customWidth="1"/>
    <col min="8969" max="8969" width="16.44140625" style="122" customWidth="1"/>
    <col min="8970" max="8970" width="15.6640625" style="122" customWidth="1"/>
    <col min="8971" max="8971" width="18.33203125" style="122" customWidth="1"/>
    <col min="8972" max="8972" width="14.6640625" style="122" customWidth="1"/>
    <col min="8973" max="8973" width="12.6640625" style="122" customWidth="1"/>
    <col min="8974" max="8974" width="23.6640625" style="122" customWidth="1"/>
    <col min="8975" max="8975" width="17.33203125" style="122" customWidth="1"/>
    <col min="8976" max="9217" width="9.33203125" style="122"/>
    <col min="9218" max="9218" width="3.44140625" style="122" customWidth="1"/>
    <col min="9219" max="9219" width="64.5546875" style="122" customWidth="1"/>
    <col min="9220" max="9220" width="18" style="122" customWidth="1"/>
    <col min="9221" max="9221" width="18.6640625" style="122" customWidth="1"/>
    <col min="9222" max="9222" width="19.33203125" style="122" customWidth="1"/>
    <col min="9223" max="9223" width="19.44140625" style="122" customWidth="1"/>
    <col min="9224" max="9224" width="18.44140625" style="122" customWidth="1"/>
    <col min="9225" max="9225" width="16.44140625" style="122" customWidth="1"/>
    <col min="9226" max="9226" width="15.6640625" style="122" customWidth="1"/>
    <col min="9227" max="9227" width="18.33203125" style="122" customWidth="1"/>
    <col min="9228" max="9228" width="14.6640625" style="122" customWidth="1"/>
    <col min="9229" max="9229" width="12.6640625" style="122" customWidth="1"/>
    <col min="9230" max="9230" width="23.6640625" style="122" customWidth="1"/>
    <col min="9231" max="9231" width="17.33203125" style="122" customWidth="1"/>
    <col min="9232" max="9473" width="9.33203125" style="122"/>
    <col min="9474" max="9474" width="3.44140625" style="122" customWidth="1"/>
    <col min="9475" max="9475" width="64.5546875" style="122" customWidth="1"/>
    <col min="9476" max="9476" width="18" style="122" customWidth="1"/>
    <col min="9477" max="9477" width="18.6640625" style="122" customWidth="1"/>
    <col min="9478" max="9478" width="19.33203125" style="122" customWidth="1"/>
    <col min="9479" max="9479" width="19.44140625" style="122" customWidth="1"/>
    <col min="9480" max="9480" width="18.44140625" style="122" customWidth="1"/>
    <col min="9481" max="9481" width="16.44140625" style="122" customWidth="1"/>
    <col min="9482" max="9482" width="15.6640625" style="122" customWidth="1"/>
    <col min="9483" max="9483" width="18.33203125" style="122" customWidth="1"/>
    <col min="9484" max="9484" width="14.6640625" style="122" customWidth="1"/>
    <col min="9485" max="9485" width="12.6640625" style="122" customWidth="1"/>
    <col min="9486" max="9486" width="23.6640625" style="122" customWidth="1"/>
    <col min="9487" max="9487" width="17.33203125" style="122" customWidth="1"/>
    <col min="9488" max="9729" width="9.33203125" style="122"/>
    <col min="9730" max="9730" width="3.44140625" style="122" customWidth="1"/>
    <col min="9731" max="9731" width="64.5546875" style="122" customWidth="1"/>
    <col min="9732" max="9732" width="18" style="122" customWidth="1"/>
    <col min="9733" max="9733" width="18.6640625" style="122" customWidth="1"/>
    <col min="9734" max="9734" width="19.33203125" style="122" customWidth="1"/>
    <col min="9735" max="9735" width="19.44140625" style="122" customWidth="1"/>
    <col min="9736" max="9736" width="18.44140625" style="122" customWidth="1"/>
    <col min="9737" max="9737" width="16.44140625" style="122" customWidth="1"/>
    <col min="9738" max="9738" width="15.6640625" style="122" customWidth="1"/>
    <col min="9739" max="9739" width="18.33203125" style="122" customWidth="1"/>
    <col min="9740" max="9740" width="14.6640625" style="122" customWidth="1"/>
    <col min="9741" max="9741" width="12.6640625" style="122" customWidth="1"/>
    <col min="9742" max="9742" width="23.6640625" style="122" customWidth="1"/>
    <col min="9743" max="9743" width="17.33203125" style="122" customWidth="1"/>
    <col min="9744" max="9985" width="9.33203125" style="122"/>
    <col min="9986" max="9986" width="3.44140625" style="122" customWidth="1"/>
    <col min="9987" max="9987" width="64.5546875" style="122" customWidth="1"/>
    <col min="9988" max="9988" width="18" style="122" customWidth="1"/>
    <col min="9989" max="9989" width="18.6640625" style="122" customWidth="1"/>
    <col min="9990" max="9990" width="19.33203125" style="122" customWidth="1"/>
    <col min="9991" max="9991" width="19.44140625" style="122" customWidth="1"/>
    <col min="9992" max="9992" width="18.44140625" style="122" customWidth="1"/>
    <col min="9993" max="9993" width="16.44140625" style="122" customWidth="1"/>
    <col min="9994" max="9994" width="15.6640625" style="122" customWidth="1"/>
    <col min="9995" max="9995" width="18.33203125" style="122" customWidth="1"/>
    <col min="9996" max="9996" width="14.6640625" style="122" customWidth="1"/>
    <col min="9997" max="9997" width="12.6640625" style="122" customWidth="1"/>
    <col min="9998" max="9998" width="23.6640625" style="122" customWidth="1"/>
    <col min="9999" max="9999" width="17.33203125" style="122" customWidth="1"/>
    <col min="10000" max="10241" width="9.33203125" style="122"/>
    <col min="10242" max="10242" width="3.44140625" style="122" customWidth="1"/>
    <col min="10243" max="10243" width="64.5546875" style="122" customWidth="1"/>
    <col min="10244" max="10244" width="18" style="122" customWidth="1"/>
    <col min="10245" max="10245" width="18.6640625" style="122" customWidth="1"/>
    <col min="10246" max="10246" width="19.33203125" style="122" customWidth="1"/>
    <col min="10247" max="10247" width="19.44140625" style="122" customWidth="1"/>
    <col min="10248" max="10248" width="18.44140625" style="122" customWidth="1"/>
    <col min="10249" max="10249" width="16.44140625" style="122" customWidth="1"/>
    <col min="10250" max="10250" width="15.6640625" style="122" customWidth="1"/>
    <col min="10251" max="10251" width="18.33203125" style="122" customWidth="1"/>
    <col min="10252" max="10252" width="14.6640625" style="122" customWidth="1"/>
    <col min="10253" max="10253" width="12.6640625" style="122" customWidth="1"/>
    <col min="10254" max="10254" width="23.6640625" style="122" customWidth="1"/>
    <col min="10255" max="10255" width="17.33203125" style="122" customWidth="1"/>
    <col min="10256" max="10497" width="9.33203125" style="122"/>
    <col min="10498" max="10498" width="3.44140625" style="122" customWidth="1"/>
    <col min="10499" max="10499" width="64.5546875" style="122" customWidth="1"/>
    <col min="10500" max="10500" width="18" style="122" customWidth="1"/>
    <col min="10501" max="10501" width="18.6640625" style="122" customWidth="1"/>
    <col min="10502" max="10502" width="19.33203125" style="122" customWidth="1"/>
    <col min="10503" max="10503" width="19.44140625" style="122" customWidth="1"/>
    <col min="10504" max="10504" width="18.44140625" style="122" customWidth="1"/>
    <col min="10505" max="10505" width="16.44140625" style="122" customWidth="1"/>
    <col min="10506" max="10506" width="15.6640625" style="122" customWidth="1"/>
    <col min="10507" max="10507" width="18.33203125" style="122" customWidth="1"/>
    <col min="10508" max="10508" width="14.6640625" style="122" customWidth="1"/>
    <col min="10509" max="10509" width="12.6640625" style="122" customWidth="1"/>
    <col min="10510" max="10510" width="23.6640625" style="122" customWidth="1"/>
    <col min="10511" max="10511" width="17.33203125" style="122" customWidth="1"/>
    <col min="10512" max="10753" width="9.33203125" style="122"/>
    <col min="10754" max="10754" width="3.44140625" style="122" customWidth="1"/>
    <col min="10755" max="10755" width="64.5546875" style="122" customWidth="1"/>
    <col min="10756" max="10756" width="18" style="122" customWidth="1"/>
    <col min="10757" max="10757" width="18.6640625" style="122" customWidth="1"/>
    <col min="10758" max="10758" width="19.33203125" style="122" customWidth="1"/>
    <col min="10759" max="10759" width="19.44140625" style="122" customWidth="1"/>
    <col min="10760" max="10760" width="18.44140625" style="122" customWidth="1"/>
    <col min="10761" max="10761" width="16.44140625" style="122" customWidth="1"/>
    <col min="10762" max="10762" width="15.6640625" style="122" customWidth="1"/>
    <col min="10763" max="10763" width="18.33203125" style="122" customWidth="1"/>
    <col min="10764" max="10764" width="14.6640625" style="122" customWidth="1"/>
    <col min="10765" max="10765" width="12.6640625" style="122" customWidth="1"/>
    <col min="10766" max="10766" width="23.6640625" style="122" customWidth="1"/>
    <col min="10767" max="10767" width="17.33203125" style="122" customWidth="1"/>
    <col min="10768" max="11009" width="9.33203125" style="122"/>
    <col min="11010" max="11010" width="3.44140625" style="122" customWidth="1"/>
    <col min="11011" max="11011" width="64.5546875" style="122" customWidth="1"/>
    <col min="11012" max="11012" width="18" style="122" customWidth="1"/>
    <col min="11013" max="11013" width="18.6640625" style="122" customWidth="1"/>
    <col min="11014" max="11014" width="19.33203125" style="122" customWidth="1"/>
    <col min="11015" max="11015" width="19.44140625" style="122" customWidth="1"/>
    <col min="11016" max="11016" width="18.44140625" style="122" customWidth="1"/>
    <col min="11017" max="11017" width="16.44140625" style="122" customWidth="1"/>
    <col min="11018" max="11018" width="15.6640625" style="122" customWidth="1"/>
    <col min="11019" max="11019" width="18.33203125" style="122" customWidth="1"/>
    <col min="11020" max="11020" width="14.6640625" style="122" customWidth="1"/>
    <col min="11021" max="11021" width="12.6640625" style="122" customWidth="1"/>
    <col min="11022" max="11022" width="23.6640625" style="122" customWidth="1"/>
    <col min="11023" max="11023" width="17.33203125" style="122" customWidth="1"/>
    <col min="11024" max="11265" width="9.33203125" style="122"/>
    <col min="11266" max="11266" width="3.44140625" style="122" customWidth="1"/>
    <col min="11267" max="11267" width="64.5546875" style="122" customWidth="1"/>
    <col min="11268" max="11268" width="18" style="122" customWidth="1"/>
    <col min="11269" max="11269" width="18.6640625" style="122" customWidth="1"/>
    <col min="11270" max="11270" width="19.33203125" style="122" customWidth="1"/>
    <col min="11271" max="11271" width="19.44140625" style="122" customWidth="1"/>
    <col min="11272" max="11272" width="18.44140625" style="122" customWidth="1"/>
    <col min="11273" max="11273" width="16.44140625" style="122" customWidth="1"/>
    <col min="11274" max="11274" width="15.6640625" style="122" customWidth="1"/>
    <col min="11275" max="11275" width="18.33203125" style="122" customWidth="1"/>
    <col min="11276" max="11276" width="14.6640625" style="122" customWidth="1"/>
    <col min="11277" max="11277" width="12.6640625" style="122" customWidth="1"/>
    <col min="11278" max="11278" width="23.6640625" style="122" customWidth="1"/>
    <col min="11279" max="11279" width="17.33203125" style="122" customWidth="1"/>
    <col min="11280" max="11521" width="9.33203125" style="122"/>
    <col min="11522" max="11522" width="3.44140625" style="122" customWidth="1"/>
    <col min="11523" max="11523" width="64.5546875" style="122" customWidth="1"/>
    <col min="11524" max="11524" width="18" style="122" customWidth="1"/>
    <col min="11525" max="11525" width="18.6640625" style="122" customWidth="1"/>
    <col min="11526" max="11526" width="19.33203125" style="122" customWidth="1"/>
    <col min="11527" max="11527" width="19.44140625" style="122" customWidth="1"/>
    <col min="11528" max="11528" width="18.44140625" style="122" customWidth="1"/>
    <col min="11529" max="11529" width="16.44140625" style="122" customWidth="1"/>
    <col min="11530" max="11530" width="15.6640625" style="122" customWidth="1"/>
    <col min="11531" max="11531" width="18.33203125" style="122" customWidth="1"/>
    <col min="11532" max="11532" width="14.6640625" style="122" customWidth="1"/>
    <col min="11533" max="11533" width="12.6640625" style="122" customWidth="1"/>
    <col min="11534" max="11534" width="23.6640625" style="122" customWidth="1"/>
    <col min="11535" max="11535" width="17.33203125" style="122" customWidth="1"/>
    <col min="11536" max="11777" width="9.33203125" style="122"/>
    <col min="11778" max="11778" width="3.44140625" style="122" customWidth="1"/>
    <col min="11779" max="11779" width="64.5546875" style="122" customWidth="1"/>
    <col min="11780" max="11780" width="18" style="122" customWidth="1"/>
    <col min="11781" max="11781" width="18.6640625" style="122" customWidth="1"/>
    <col min="11782" max="11782" width="19.33203125" style="122" customWidth="1"/>
    <col min="11783" max="11783" width="19.44140625" style="122" customWidth="1"/>
    <col min="11784" max="11784" width="18.44140625" style="122" customWidth="1"/>
    <col min="11785" max="11785" width="16.44140625" style="122" customWidth="1"/>
    <col min="11786" max="11786" width="15.6640625" style="122" customWidth="1"/>
    <col min="11787" max="11787" width="18.33203125" style="122" customWidth="1"/>
    <col min="11788" max="11788" width="14.6640625" style="122" customWidth="1"/>
    <col min="11789" max="11789" width="12.6640625" style="122" customWidth="1"/>
    <col min="11790" max="11790" width="23.6640625" style="122" customWidth="1"/>
    <col min="11791" max="11791" width="17.33203125" style="122" customWidth="1"/>
    <col min="11792" max="12033" width="9.33203125" style="122"/>
    <col min="12034" max="12034" width="3.44140625" style="122" customWidth="1"/>
    <col min="12035" max="12035" width="64.5546875" style="122" customWidth="1"/>
    <col min="12036" max="12036" width="18" style="122" customWidth="1"/>
    <col min="12037" max="12037" width="18.6640625" style="122" customWidth="1"/>
    <col min="12038" max="12038" width="19.33203125" style="122" customWidth="1"/>
    <col min="12039" max="12039" width="19.44140625" style="122" customWidth="1"/>
    <col min="12040" max="12040" width="18.44140625" style="122" customWidth="1"/>
    <col min="12041" max="12041" width="16.44140625" style="122" customWidth="1"/>
    <col min="12042" max="12042" width="15.6640625" style="122" customWidth="1"/>
    <col min="12043" max="12043" width="18.33203125" style="122" customWidth="1"/>
    <col min="12044" max="12044" width="14.6640625" style="122" customWidth="1"/>
    <col min="12045" max="12045" width="12.6640625" style="122" customWidth="1"/>
    <col min="12046" max="12046" width="23.6640625" style="122" customWidth="1"/>
    <col min="12047" max="12047" width="17.33203125" style="122" customWidth="1"/>
    <col min="12048" max="12289" width="9.33203125" style="122"/>
    <col min="12290" max="12290" width="3.44140625" style="122" customWidth="1"/>
    <col min="12291" max="12291" width="64.5546875" style="122" customWidth="1"/>
    <col min="12292" max="12292" width="18" style="122" customWidth="1"/>
    <col min="12293" max="12293" width="18.6640625" style="122" customWidth="1"/>
    <col min="12294" max="12294" width="19.33203125" style="122" customWidth="1"/>
    <col min="12295" max="12295" width="19.44140625" style="122" customWidth="1"/>
    <col min="12296" max="12296" width="18.44140625" style="122" customWidth="1"/>
    <col min="12297" max="12297" width="16.44140625" style="122" customWidth="1"/>
    <col min="12298" max="12298" width="15.6640625" style="122" customWidth="1"/>
    <col min="12299" max="12299" width="18.33203125" style="122" customWidth="1"/>
    <col min="12300" max="12300" width="14.6640625" style="122" customWidth="1"/>
    <col min="12301" max="12301" width="12.6640625" style="122" customWidth="1"/>
    <col min="12302" max="12302" width="23.6640625" style="122" customWidth="1"/>
    <col min="12303" max="12303" width="17.33203125" style="122" customWidth="1"/>
    <col min="12304" max="12545" width="9.33203125" style="122"/>
    <col min="12546" max="12546" width="3.44140625" style="122" customWidth="1"/>
    <col min="12547" max="12547" width="64.5546875" style="122" customWidth="1"/>
    <col min="12548" max="12548" width="18" style="122" customWidth="1"/>
    <col min="12549" max="12549" width="18.6640625" style="122" customWidth="1"/>
    <col min="12550" max="12550" width="19.33203125" style="122" customWidth="1"/>
    <col min="12551" max="12551" width="19.44140625" style="122" customWidth="1"/>
    <col min="12552" max="12552" width="18.44140625" style="122" customWidth="1"/>
    <col min="12553" max="12553" width="16.44140625" style="122" customWidth="1"/>
    <col min="12554" max="12554" width="15.6640625" style="122" customWidth="1"/>
    <col min="12555" max="12555" width="18.33203125" style="122" customWidth="1"/>
    <col min="12556" max="12556" width="14.6640625" style="122" customWidth="1"/>
    <col min="12557" max="12557" width="12.6640625" style="122" customWidth="1"/>
    <col min="12558" max="12558" width="23.6640625" style="122" customWidth="1"/>
    <col min="12559" max="12559" width="17.33203125" style="122" customWidth="1"/>
    <col min="12560" max="12801" width="9.33203125" style="122"/>
    <col min="12802" max="12802" width="3.44140625" style="122" customWidth="1"/>
    <col min="12803" max="12803" width="64.5546875" style="122" customWidth="1"/>
    <col min="12804" max="12804" width="18" style="122" customWidth="1"/>
    <col min="12805" max="12805" width="18.6640625" style="122" customWidth="1"/>
    <col min="12806" max="12806" width="19.33203125" style="122" customWidth="1"/>
    <col min="12807" max="12807" width="19.44140625" style="122" customWidth="1"/>
    <col min="12808" max="12808" width="18.44140625" style="122" customWidth="1"/>
    <col min="12809" max="12809" width="16.44140625" style="122" customWidth="1"/>
    <col min="12810" max="12810" width="15.6640625" style="122" customWidth="1"/>
    <col min="12811" max="12811" width="18.33203125" style="122" customWidth="1"/>
    <col min="12812" max="12812" width="14.6640625" style="122" customWidth="1"/>
    <col min="12813" max="12813" width="12.6640625" style="122" customWidth="1"/>
    <col min="12814" max="12814" width="23.6640625" style="122" customWidth="1"/>
    <col min="12815" max="12815" width="17.33203125" style="122" customWidth="1"/>
    <col min="12816" max="13057" width="9.33203125" style="122"/>
    <col min="13058" max="13058" width="3.44140625" style="122" customWidth="1"/>
    <col min="13059" max="13059" width="64.5546875" style="122" customWidth="1"/>
    <col min="13060" max="13060" width="18" style="122" customWidth="1"/>
    <col min="13061" max="13061" width="18.6640625" style="122" customWidth="1"/>
    <col min="13062" max="13062" width="19.33203125" style="122" customWidth="1"/>
    <col min="13063" max="13063" width="19.44140625" style="122" customWidth="1"/>
    <col min="13064" max="13064" width="18.44140625" style="122" customWidth="1"/>
    <col min="13065" max="13065" width="16.44140625" style="122" customWidth="1"/>
    <col min="13066" max="13066" width="15.6640625" style="122" customWidth="1"/>
    <col min="13067" max="13067" width="18.33203125" style="122" customWidth="1"/>
    <col min="13068" max="13068" width="14.6640625" style="122" customWidth="1"/>
    <col min="13069" max="13069" width="12.6640625" style="122" customWidth="1"/>
    <col min="13070" max="13070" width="23.6640625" style="122" customWidth="1"/>
    <col min="13071" max="13071" width="17.33203125" style="122" customWidth="1"/>
    <col min="13072" max="13313" width="9.33203125" style="122"/>
    <col min="13314" max="13314" width="3.44140625" style="122" customWidth="1"/>
    <col min="13315" max="13315" width="64.5546875" style="122" customWidth="1"/>
    <col min="13316" max="13316" width="18" style="122" customWidth="1"/>
    <col min="13317" max="13317" width="18.6640625" style="122" customWidth="1"/>
    <col min="13318" max="13318" width="19.33203125" style="122" customWidth="1"/>
    <col min="13319" max="13319" width="19.44140625" style="122" customWidth="1"/>
    <col min="13320" max="13320" width="18.44140625" style="122" customWidth="1"/>
    <col min="13321" max="13321" width="16.44140625" style="122" customWidth="1"/>
    <col min="13322" max="13322" width="15.6640625" style="122" customWidth="1"/>
    <col min="13323" max="13323" width="18.33203125" style="122" customWidth="1"/>
    <col min="13324" max="13324" width="14.6640625" style="122" customWidth="1"/>
    <col min="13325" max="13325" width="12.6640625" style="122" customWidth="1"/>
    <col min="13326" max="13326" width="23.6640625" style="122" customWidth="1"/>
    <col min="13327" max="13327" width="17.33203125" style="122" customWidth="1"/>
    <col min="13328" max="13569" width="9.33203125" style="122"/>
    <col min="13570" max="13570" width="3.44140625" style="122" customWidth="1"/>
    <col min="13571" max="13571" width="64.5546875" style="122" customWidth="1"/>
    <col min="13572" max="13572" width="18" style="122" customWidth="1"/>
    <col min="13573" max="13573" width="18.6640625" style="122" customWidth="1"/>
    <col min="13574" max="13574" width="19.33203125" style="122" customWidth="1"/>
    <col min="13575" max="13575" width="19.44140625" style="122" customWidth="1"/>
    <col min="13576" max="13576" width="18.44140625" style="122" customWidth="1"/>
    <col min="13577" max="13577" width="16.44140625" style="122" customWidth="1"/>
    <col min="13578" max="13578" width="15.6640625" style="122" customWidth="1"/>
    <col min="13579" max="13579" width="18.33203125" style="122" customWidth="1"/>
    <col min="13580" max="13580" width="14.6640625" style="122" customWidth="1"/>
    <col min="13581" max="13581" width="12.6640625" style="122" customWidth="1"/>
    <col min="13582" max="13582" width="23.6640625" style="122" customWidth="1"/>
    <col min="13583" max="13583" width="17.33203125" style="122" customWidth="1"/>
    <col min="13584" max="13825" width="9.33203125" style="122"/>
    <col min="13826" max="13826" width="3.44140625" style="122" customWidth="1"/>
    <col min="13827" max="13827" width="64.5546875" style="122" customWidth="1"/>
    <col min="13828" max="13828" width="18" style="122" customWidth="1"/>
    <col min="13829" max="13829" width="18.6640625" style="122" customWidth="1"/>
    <col min="13830" max="13830" width="19.33203125" style="122" customWidth="1"/>
    <col min="13831" max="13831" width="19.44140625" style="122" customWidth="1"/>
    <col min="13832" max="13832" width="18.44140625" style="122" customWidth="1"/>
    <col min="13833" max="13833" width="16.44140625" style="122" customWidth="1"/>
    <col min="13834" max="13834" width="15.6640625" style="122" customWidth="1"/>
    <col min="13835" max="13835" width="18.33203125" style="122" customWidth="1"/>
    <col min="13836" max="13836" width="14.6640625" style="122" customWidth="1"/>
    <col min="13837" max="13837" width="12.6640625" style="122" customWidth="1"/>
    <col min="13838" max="13838" width="23.6640625" style="122" customWidth="1"/>
    <col min="13839" max="13839" width="17.33203125" style="122" customWidth="1"/>
    <col min="13840" max="14081" width="9.33203125" style="122"/>
    <col min="14082" max="14082" width="3.44140625" style="122" customWidth="1"/>
    <col min="14083" max="14083" width="64.5546875" style="122" customWidth="1"/>
    <col min="14084" max="14084" width="18" style="122" customWidth="1"/>
    <col min="14085" max="14085" width="18.6640625" style="122" customWidth="1"/>
    <col min="14086" max="14086" width="19.33203125" style="122" customWidth="1"/>
    <col min="14087" max="14087" width="19.44140625" style="122" customWidth="1"/>
    <col min="14088" max="14088" width="18.44140625" style="122" customWidth="1"/>
    <col min="14089" max="14089" width="16.44140625" style="122" customWidth="1"/>
    <col min="14090" max="14090" width="15.6640625" style="122" customWidth="1"/>
    <col min="14091" max="14091" width="18.33203125" style="122" customWidth="1"/>
    <col min="14092" max="14092" width="14.6640625" style="122" customWidth="1"/>
    <col min="14093" max="14093" width="12.6640625" style="122" customWidth="1"/>
    <col min="14094" max="14094" width="23.6640625" style="122" customWidth="1"/>
    <col min="14095" max="14095" width="17.33203125" style="122" customWidth="1"/>
    <col min="14096" max="14337" width="9.33203125" style="122"/>
    <col min="14338" max="14338" width="3.44140625" style="122" customWidth="1"/>
    <col min="14339" max="14339" width="64.5546875" style="122" customWidth="1"/>
    <col min="14340" max="14340" width="18" style="122" customWidth="1"/>
    <col min="14341" max="14341" width="18.6640625" style="122" customWidth="1"/>
    <col min="14342" max="14342" width="19.33203125" style="122" customWidth="1"/>
    <col min="14343" max="14343" width="19.44140625" style="122" customWidth="1"/>
    <col min="14344" max="14344" width="18.44140625" style="122" customWidth="1"/>
    <col min="14345" max="14345" width="16.44140625" style="122" customWidth="1"/>
    <col min="14346" max="14346" width="15.6640625" style="122" customWidth="1"/>
    <col min="14347" max="14347" width="18.33203125" style="122" customWidth="1"/>
    <col min="14348" max="14348" width="14.6640625" style="122" customWidth="1"/>
    <col min="14349" max="14349" width="12.6640625" style="122" customWidth="1"/>
    <col min="14350" max="14350" width="23.6640625" style="122" customWidth="1"/>
    <col min="14351" max="14351" width="17.33203125" style="122" customWidth="1"/>
    <col min="14352" max="14593" width="9.33203125" style="122"/>
    <col min="14594" max="14594" width="3.44140625" style="122" customWidth="1"/>
    <col min="14595" max="14595" width="64.5546875" style="122" customWidth="1"/>
    <col min="14596" max="14596" width="18" style="122" customWidth="1"/>
    <col min="14597" max="14597" width="18.6640625" style="122" customWidth="1"/>
    <col min="14598" max="14598" width="19.33203125" style="122" customWidth="1"/>
    <col min="14599" max="14599" width="19.44140625" style="122" customWidth="1"/>
    <col min="14600" max="14600" width="18.44140625" style="122" customWidth="1"/>
    <col min="14601" max="14601" width="16.44140625" style="122" customWidth="1"/>
    <col min="14602" max="14602" width="15.6640625" style="122" customWidth="1"/>
    <col min="14603" max="14603" width="18.33203125" style="122" customWidth="1"/>
    <col min="14604" max="14604" width="14.6640625" style="122" customWidth="1"/>
    <col min="14605" max="14605" width="12.6640625" style="122" customWidth="1"/>
    <col min="14606" max="14606" width="23.6640625" style="122" customWidth="1"/>
    <col min="14607" max="14607" width="17.33203125" style="122" customWidth="1"/>
    <col min="14608" max="14849" width="9.33203125" style="122"/>
    <col min="14850" max="14850" width="3.44140625" style="122" customWidth="1"/>
    <col min="14851" max="14851" width="64.5546875" style="122" customWidth="1"/>
    <col min="14852" max="14852" width="18" style="122" customWidth="1"/>
    <col min="14853" max="14853" width="18.6640625" style="122" customWidth="1"/>
    <col min="14854" max="14854" width="19.33203125" style="122" customWidth="1"/>
    <col min="14855" max="14855" width="19.44140625" style="122" customWidth="1"/>
    <col min="14856" max="14856" width="18.44140625" style="122" customWidth="1"/>
    <col min="14857" max="14857" width="16.44140625" style="122" customWidth="1"/>
    <col min="14858" max="14858" width="15.6640625" style="122" customWidth="1"/>
    <col min="14859" max="14859" width="18.33203125" style="122" customWidth="1"/>
    <col min="14860" max="14860" width="14.6640625" style="122" customWidth="1"/>
    <col min="14861" max="14861" width="12.6640625" style="122" customWidth="1"/>
    <col min="14862" max="14862" width="23.6640625" style="122" customWidth="1"/>
    <col min="14863" max="14863" width="17.33203125" style="122" customWidth="1"/>
    <col min="14864" max="15105" width="9.33203125" style="122"/>
    <col min="15106" max="15106" width="3.44140625" style="122" customWidth="1"/>
    <col min="15107" max="15107" width="64.5546875" style="122" customWidth="1"/>
    <col min="15108" max="15108" width="18" style="122" customWidth="1"/>
    <col min="15109" max="15109" width="18.6640625" style="122" customWidth="1"/>
    <col min="15110" max="15110" width="19.33203125" style="122" customWidth="1"/>
    <col min="15111" max="15111" width="19.44140625" style="122" customWidth="1"/>
    <col min="15112" max="15112" width="18.44140625" style="122" customWidth="1"/>
    <col min="15113" max="15113" width="16.44140625" style="122" customWidth="1"/>
    <col min="15114" max="15114" width="15.6640625" style="122" customWidth="1"/>
    <col min="15115" max="15115" width="18.33203125" style="122" customWidth="1"/>
    <col min="15116" max="15116" width="14.6640625" style="122" customWidth="1"/>
    <col min="15117" max="15117" width="12.6640625" style="122" customWidth="1"/>
    <col min="15118" max="15118" width="23.6640625" style="122" customWidth="1"/>
    <col min="15119" max="15119" width="17.33203125" style="122" customWidth="1"/>
    <col min="15120" max="15361" width="9.33203125" style="122"/>
    <col min="15362" max="15362" width="3.44140625" style="122" customWidth="1"/>
    <col min="15363" max="15363" width="64.5546875" style="122" customWidth="1"/>
    <col min="15364" max="15364" width="18" style="122" customWidth="1"/>
    <col min="15365" max="15365" width="18.6640625" style="122" customWidth="1"/>
    <col min="15366" max="15366" width="19.33203125" style="122" customWidth="1"/>
    <col min="15367" max="15367" width="19.44140625" style="122" customWidth="1"/>
    <col min="15368" max="15368" width="18.44140625" style="122" customWidth="1"/>
    <col min="15369" max="15369" width="16.44140625" style="122" customWidth="1"/>
    <col min="15370" max="15370" width="15.6640625" style="122" customWidth="1"/>
    <col min="15371" max="15371" width="18.33203125" style="122" customWidth="1"/>
    <col min="15372" max="15372" width="14.6640625" style="122" customWidth="1"/>
    <col min="15373" max="15373" width="12.6640625" style="122" customWidth="1"/>
    <col min="15374" max="15374" width="23.6640625" style="122" customWidth="1"/>
    <col min="15375" max="15375" width="17.33203125" style="122" customWidth="1"/>
    <col min="15376" max="15617" width="9.33203125" style="122"/>
    <col min="15618" max="15618" width="3.44140625" style="122" customWidth="1"/>
    <col min="15619" max="15619" width="64.5546875" style="122" customWidth="1"/>
    <col min="15620" max="15620" width="18" style="122" customWidth="1"/>
    <col min="15621" max="15621" width="18.6640625" style="122" customWidth="1"/>
    <col min="15622" max="15622" width="19.33203125" style="122" customWidth="1"/>
    <col min="15623" max="15623" width="19.44140625" style="122" customWidth="1"/>
    <col min="15624" max="15624" width="18.44140625" style="122" customWidth="1"/>
    <col min="15625" max="15625" width="16.44140625" style="122" customWidth="1"/>
    <col min="15626" max="15626" width="15.6640625" style="122" customWidth="1"/>
    <col min="15627" max="15627" width="18.33203125" style="122" customWidth="1"/>
    <col min="15628" max="15628" width="14.6640625" style="122" customWidth="1"/>
    <col min="15629" max="15629" width="12.6640625" style="122" customWidth="1"/>
    <col min="15630" max="15630" width="23.6640625" style="122" customWidth="1"/>
    <col min="15631" max="15631" width="17.33203125" style="122" customWidth="1"/>
    <col min="15632" max="15873" width="9.33203125" style="122"/>
    <col min="15874" max="15874" width="3.44140625" style="122" customWidth="1"/>
    <col min="15875" max="15875" width="64.5546875" style="122" customWidth="1"/>
    <col min="15876" max="15876" width="18" style="122" customWidth="1"/>
    <col min="15877" max="15877" width="18.6640625" style="122" customWidth="1"/>
    <col min="15878" max="15878" width="19.33203125" style="122" customWidth="1"/>
    <col min="15879" max="15879" width="19.44140625" style="122" customWidth="1"/>
    <col min="15880" max="15880" width="18.44140625" style="122" customWidth="1"/>
    <col min="15881" max="15881" width="16.44140625" style="122" customWidth="1"/>
    <col min="15882" max="15882" width="15.6640625" style="122" customWidth="1"/>
    <col min="15883" max="15883" width="18.33203125" style="122" customWidth="1"/>
    <col min="15884" max="15884" width="14.6640625" style="122" customWidth="1"/>
    <col min="15885" max="15885" width="12.6640625" style="122" customWidth="1"/>
    <col min="15886" max="15886" width="23.6640625" style="122" customWidth="1"/>
    <col min="15887" max="15887" width="17.33203125" style="122" customWidth="1"/>
    <col min="15888" max="16129" width="9.33203125" style="122"/>
    <col min="16130" max="16130" width="3.44140625" style="122" customWidth="1"/>
    <col min="16131" max="16131" width="64.5546875" style="122" customWidth="1"/>
    <col min="16132" max="16132" width="18" style="122" customWidth="1"/>
    <col min="16133" max="16133" width="18.6640625" style="122" customWidth="1"/>
    <col min="16134" max="16134" width="19.33203125" style="122" customWidth="1"/>
    <col min="16135" max="16135" width="19.44140625" style="122" customWidth="1"/>
    <col min="16136" max="16136" width="18.44140625" style="122" customWidth="1"/>
    <col min="16137" max="16137" width="16.44140625" style="122" customWidth="1"/>
    <col min="16138" max="16138" width="15.6640625" style="122" customWidth="1"/>
    <col min="16139" max="16139" width="18.33203125" style="122" customWidth="1"/>
    <col min="16140" max="16140" width="14.6640625" style="122" customWidth="1"/>
    <col min="16141" max="16141" width="12.6640625" style="122" customWidth="1"/>
    <col min="16142" max="16142" width="23.6640625" style="122" customWidth="1"/>
    <col min="16143" max="16143" width="17.33203125" style="122" customWidth="1"/>
    <col min="16144" max="16384" width="9.33203125" style="122"/>
  </cols>
  <sheetData>
    <row r="3" spans="3:7" x14ac:dyDescent="0.4">
      <c r="C3" s="476" t="s">
        <v>3</v>
      </c>
      <c r="D3" s="477"/>
      <c r="E3" s="477"/>
      <c r="F3" s="477"/>
      <c r="G3" s="478"/>
    </row>
    <row r="4" spans="3:7" x14ac:dyDescent="0.4">
      <c r="C4" s="514" t="str">
        <f>+'P&amp;L '!C4:G4</f>
        <v xml:space="preserve">Regd. Office : 8/33, Padmavathiyar Road, Jeypore Colony, Gopalapuram, Chennai - 600086  </v>
      </c>
      <c r="D4" s="515"/>
      <c r="E4" s="515"/>
      <c r="F4" s="515"/>
      <c r="G4" s="516"/>
    </row>
    <row r="5" spans="3:7" x14ac:dyDescent="0.4">
      <c r="C5" s="514" t="str">
        <f>+'P&amp;L '!C5:G5</f>
        <v>Web: www.ccclindia.com       E-mail : secl@ccclindia.com</v>
      </c>
      <c r="D5" s="515"/>
      <c r="E5" s="515"/>
      <c r="F5" s="515"/>
      <c r="G5" s="516"/>
    </row>
    <row r="6" spans="3:7" x14ac:dyDescent="0.4">
      <c r="C6" s="514" t="str">
        <f>+'P&amp;L '!C6:G6</f>
        <v>CIN - U74999TN2006PLC059568</v>
      </c>
      <c r="D6" s="515"/>
      <c r="E6" s="515"/>
      <c r="F6" s="515"/>
      <c r="G6" s="516"/>
    </row>
    <row r="7" spans="3:7" x14ac:dyDescent="0.4">
      <c r="C7" s="495" t="s">
        <v>389</v>
      </c>
      <c r="D7" s="496"/>
      <c r="E7" s="496"/>
      <c r="F7" s="496"/>
      <c r="G7" s="497"/>
    </row>
    <row r="8" spans="3:7" x14ac:dyDescent="0.4">
      <c r="C8" s="245"/>
      <c r="D8" s="246"/>
      <c r="E8" s="247"/>
      <c r="F8" s="247"/>
      <c r="G8" s="248"/>
    </row>
    <row r="9" spans="3:7" ht="37.5" customHeight="1" x14ac:dyDescent="0.4">
      <c r="C9" s="511" t="s">
        <v>7</v>
      </c>
      <c r="D9" s="506" t="s">
        <v>104</v>
      </c>
      <c r="E9" s="508" t="s">
        <v>190</v>
      </c>
      <c r="F9" s="508" t="s">
        <v>44</v>
      </c>
      <c r="G9" s="510" t="s">
        <v>191</v>
      </c>
    </row>
    <row r="10" spans="3:7" ht="35.25" customHeight="1" x14ac:dyDescent="0.4">
      <c r="C10" s="512"/>
      <c r="D10" s="507"/>
      <c r="E10" s="509"/>
      <c r="F10" s="509"/>
      <c r="G10" s="510"/>
    </row>
    <row r="11" spans="3:7" x14ac:dyDescent="0.4">
      <c r="C11" s="513"/>
      <c r="D11" s="503" t="s">
        <v>400</v>
      </c>
      <c r="E11" s="504"/>
      <c r="F11" s="504"/>
      <c r="G11" s="505"/>
    </row>
    <row r="12" spans="3:7" x14ac:dyDescent="0.4">
      <c r="C12" s="249" t="s">
        <v>376</v>
      </c>
      <c r="D12" s="250">
        <v>677.84500000000003</v>
      </c>
      <c r="E12" s="251">
        <v>-2080.1225199999999</v>
      </c>
      <c r="F12" s="250">
        <v>671.50571000000002</v>
      </c>
      <c r="G12" s="250">
        <f>+E12+D12+F12</f>
        <v>-730.77180999999985</v>
      </c>
    </row>
    <row r="13" spans="3:7" x14ac:dyDescent="0.4">
      <c r="C13" s="252" t="s">
        <v>374</v>
      </c>
      <c r="D13" s="253">
        <v>0</v>
      </c>
      <c r="E13" s="253">
        <v>0</v>
      </c>
      <c r="F13" s="253">
        <v>0</v>
      </c>
      <c r="G13" s="253">
        <f>SUM(D13:F13)</f>
        <v>0</v>
      </c>
    </row>
    <row r="14" spans="3:7" x14ac:dyDescent="0.4">
      <c r="C14" s="254" t="s">
        <v>377</v>
      </c>
      <c r="D14" s="250">
        <f>SUM(D12:D13)</f>
        <v>677.84500000000003</v>
      </c>
      <c r="E14" s="250">
        <f t="shared" ref="E14:G14" si="0">SUM(E12:E13)</f>
        <v>-2080.1225199999999</v>
      </c>
      <c r="F14" s="250">
        <f t="shared" si="0"/>
        <v>671.50571000000002</v>
      </c>
      <c r="G14" s="250">
        <f t="shared" si="0"/>
        <v>-730.77180999999985</v>
      </c>
    </row>
    <row r="15" spans="3:7" x14ac:dyDescent="0.4">
      <c r="C15" s="252" t="s">
        <v>375</v>
      </c>
      <c r="D15" s="255">
        <v>0</v>
      </c>
      <c r="E15" s="256">
        <v>-130.76076</v>
      </c>
      <c r="F15" s="256">
        <v>0</v>
      </c>
      <c r="G15" s="256">
        <f>D15+E15+F15</f>
        <v>-130.76076</v>
      </c>
    </row>
    <row r="16" spans="3:7" x14ac:dyDescent="0.4">
      <c r="C16" s="257" t="s">
        <v>192</v>
      </c>
      <c r="D16" s="255">
        <v>0</v>
      </c>
      <c r="E16" s="256">
        <f>'P&amp;L '!F28+'P&amp;L '!F29</f>
        <v>0</v>
      </c>
      <c r="F16" s="256">
        <v>0</v>
      </c>
      <c r="G16" s="255">
        <f>D16+E16+F16</f>
        <v>0</v>
      </c>
    </row>
    <row r="17" spans="3:7" x14ac:dyDescent="0.4">
      <c r="C17" s="249" t="s">
        <v>379</v>
      </c>
      <c r="D17" s="250">
        <f>SUM(D14:D16)</f>
        <v>677.84500000000003</v>
      </c>
      <c r="E17" s="250">
        <f t="shared" ref="E17:G17" si="1">SUM(E14:E16)</f>
        <v>-2210.88328</v>
      </c>
      <c r="F17" s="250">
        <f t="shared" si="1"/>
        <v>671.50571000000002</v>
      </c>
      <c r="G17" s="250">
        <f t="shared" si="1"/>
        <v>-861.53256999999985</v>
      </c>
    </row>
    <row r="18" spans="3:7" x14ac:dyDescent="0.4">
      <c r="C18" s="249"/>
      <c r="D18" s="253"/>
      <c r="E18" s="253"/>
      <c r="F18" s="253"/>
      <c r="G18" s="253"/>
    </row>
    <row r="19" spans="3:7" x14ac:dyDescent="0.4">
      <c r="C19" s="254" t="s">
        <v>380</v>
      </c>
      <c r="D19" s="253">
        <f>D17</f>
        <v>677.84500000000003</v>
      </c>
      <c r="E19" s="253">
        <f t="shared" ref="E19:G19" si="2">E17</f>
        <v>-2210.88328</v>
      </c>
      <c r="F19" s="253">
        <f t="shared" si="2"/>
        <v>671.50571000000002</v>
      </c>
      <c r="G19" s="253">
        <f t="shared" si="2"/>
        <v>-861.53256999999985</v>
      </c>
    </row>
    <row r="20" spans="3:7" x14ac:dyDescent="0.4">
      <c r="C20" s="252" t="s">
        <v>374</v>
      </c>
      <c r="D20" s="253">
        <v>0</v>
      </c>
      <c r="E20" s="253">
        <v>0</v>
      </c>
      <c r="F20" s="253">
        <v>0</v>
      </c>
      <c r="G20" s="253">
        <v>0</v>
      </c>
    </row>
    <row r="21" spans="3:7" x14ac:dyDescent="0.4">
      <c r="C21" s="254" t="s">
        <v>381</v>
      </c>
      <c r="D21" s="250">
        <f>SUM(D19:D20)</f>
        <v>677.84500000000003</v>
      </c>
      <c r="E21" s="250">
        <f t="shared" ref="E21:G21" si="3">SUM(E19:E20)</f>
        <v>-2210.88328</v>
      </c>
      <c r="F21" s="250">
        <f t="shared" si="3"/>
        <v>671.50571000000002</v>
      </c>
      <c r="G21" s="250">
        <f t="shared" si="3"/>
        <v>-861.53256999999985</v>
      </c>
    </row>
    <row r="22" spans="3:7" x14ac:dyDescent="0.4">
      <c r="C22" s="257" t="s">
        <v>378</v>
      </c>
      <c r="D22" s="255">
        <v>0</v>
      </c>
      <c r="E22" s="256">
        <f>'P&amp;L '!F25</f>
        <v>-0.88365000000000005</v>
      </c>
      <c r="F22" s="255">
        <v>0</v>
      </c>
      <c r="G22" s="256">
        <f>D22+E22+F22</f>
        <v>-0.88365000000000005</v>
      </c>
    </row>
    <row r="23" spans="3:7" x14ac:dyDescent="0.4">
      <c r="C23" s="257" t="s">
        <v>192</v>
      </c>
      <c r="D23" s="258">
        <v>0</v>
      </c>
      <c r="E23" s="258">
        <v>0</v>
      </c>
      <c r="F23" s="258">
        <v>0</v>
      </c>
      <c r="G23" s="258">
        <v>0</v>
      </c>
    </row>
    <row r="24" spans="3:7" x14ac:dyDescent="0.4">
      <c r="C24" s="254" t="s">
        <v>382</v>
      </c>
      <c r="D24" s="259">
        <f>SUM(D21:D23)</f>
        <v>677.84500000000003</v>
      </c>
      <c r="E24" s="259">
        <f t="shared" ref="E24:G24" si="4">SUM(E21:E23)</f>
        <v>-2211.7669300000002</v>
      </c>
      <c r="F24" s="259">
        <f t="shared" si="4"/>
        <v>671.50571000000002</v>
      </c>
      <c r="G24" s="259">
        <f t="shared" si="4"/>
        <v>-862.41621999999984</v>
      </c>
    </row>
    <row r="25" spans="3:7" x14ac:dyDescent="0.4">
      <c r="C25" s="260"/>
      <c r="D25" s="258"/>
      <c r="E25" s="258"/>
      <c r="F25" s="258"/>
      <c r="G25" s="258"/>
    </row>
    <row r="26" spans="3:7" x14ac:dyDescent="0.4">
      <c r="C26" s="261" t="s">
        <v>423</v>
      </c>
      <c r="D26" s="262"/>
      <c r="E26" s="263"/>
      <c r="F26" s="263"/>
      <c r="G26" s="264"/>
    </row>
    <row r="27" spans="3:7" x14ac:dyDescent="0.4">
      <c r="C27" s="238" t="s">
        <v>78</v>
      </c>
      <c r="D27" s="265"/>
      <c r="E27" s="265"/>
      <c r="F27" s="265"/>
      <c r="G27" s="266"/>
    </row>
    <row r="28" spans="3:7" x14ac:dyDescent="0.4">
      <c r="C28" s="178"/>
      <c r="D28" s="265"/>
      <c r="E28" s="265"/>
      <c r="F28" s="265"/>
      <c r="G28" s="266"/>
    </row>
    <row r="29" spans="3:7" x14ac:dyDescent="0.4">
      <c r="C29" s="199" t="str">
        <f>+BS!C45</f>
        <v>For  ASA &amp; ASSOCIATES LLP</v>
      </c>
      <c r="D29" s="182"/>
      <c r="E29" s="490" t="s">
        <v>79</v>
      </c>
      <c r="F29" s="490"/>
      <c r="G29" s="491"/>
    </row>
    <row r="30" spans="3:7" x14ac:dyDescent="0.4">
      <c r="C30" s="199" t="s">
        <v>80</v>
      </c>
      <c r="D30" s="186"/>
      <c r="E30" s="490" t="s">
        <v>81</v>
      </c>
      <c r="F30" s="490"/>
      <c r="G30" s="491"/>
    </row>
    <row r="31" spans="3:7" x14ac:dyDescent="0.4">
      <c r="C31" s="200" t="str">
        <f>+BS!C47</f>
        <v>Firm Registration No: 009571 N / N 500006</v>
      </c>
      <c r="D31" s="242"/>
      <c r="E31" s="243" t="s">
        <v>234</v>
      </c>
      <c r="F31" s="267"/>
      <c r="G31" s="268"/>
    </row>
    <row r="32" spans="3:7" x14ac:dyDescent="0.4">
      <c r="C32" s="199"/>
      <c r="D32" s="186"/>
      <c r="E32" s="269"/>
      <c r="F32" s="269"/>
      <c r="G32" s="270"/>
    </row>
    <row r="33" spans="3:7" x14ac:dyDescent="0.4">
      <c r="C33" s="199"/>
      <c r="D33" s="186"/>
      <c r="E33" s="267"/>
      <c r="F33" s="267"/>
      <c r="G33" s="268"/>
    </row>
    <row r="34" spans="3:7" x14ac:dyDescent="0.4">
      <c r="C34" s="199"/>
      <c r="D34" s="186"/>
      <c r="E34" s="267"/>
      <c r="F34" s="267"/>
      <c r="G34" s="268"/>
    </row>
    <row r="35" spans="3:7" x14ac:dyDescent="0.4">
      <c r="C35" s="199" t="str">
        <f>+BS!C51</f>
        <v>G N Ramaswami</v>
      </c>
      <c r="D35" s="182"/>
      <c r="E35" s="171" t="s">
        <v>82</v>
      </c>
      <c r="F35" s="171" t="s">
        <v>83</v>
      </c>
      <c r="G35" s="268"/>
    </row>
    <row r="36" spans="3:7" x14ac:dyDescent="0.4">
      <c r="C36" s="199" t="s">
        <v>84</v>
      </c>
      <c r="D36" s="179"/>
      <c r="E36" s="171" t="s">
        <v>85</v>
      </c>
      <c r="F36" s="171" t="s">
        <v>85</v>
      </c>
      <c r="G36" s="268"/>
    </row>
    <row r="37" spans="3:7" x14ac:dyDescent="0.4">
      <c r="C37" s="200" t="str">
        <f>+BS!C53</f>
        <v>Membership No : 202363</v>
      </c>
      <c r="D37" s="179"/>
      <c r="E37" s="122" t="s">
        <v>86</v>
      </c>
      <c r="F37" s="122" t="s">
        <v>87</v>
      </c>
      <c r="G37" s="268"/>
    </row>
    <row r="38" spans="3:7" x14ac:dyDescent="0.4">
      <c r="C38" s="199"/>
      <c r="D38" s="179"/>
      <c r="E38" s="267"/>
      <c r="F38" s="267"/>
      <c r="G38" s="268"/>
    </row>
    <row r="39" spans="3:7" x14ac:dyDescent="0.4">
      <c r="C39" s="200" t="s">
        <v>88</v>
      </c>
      <c r="D39" s="179"/>
      <c r="E39" s="267"/>
      <c r="F39" s="267"/>
      <c r="G39" s="268"/>
    </row>
    <row r="40" spans="3:7" x14ac:dyDescent="0.4">
      <c r="C40" s="202" t="str">
        <f>'P&amp;L '!C51</f>
        <v>Date :  April 27, 2023</v>
      </c>
      <c r="D40" s="204"/>
      <c r="E40" s="247"/>
      <c r="F40" s="247"/>
      <c r="G40" s="271"/>
    </row>
  </sheetData>
  <mergeCells count="13">
    <mergeCell ref="D11:G11"/>
    <mergeCell ref="E29:G29"/>
    <mergeCell ref="E30:G30"/>
    <mergeCell ref="C3:G3"/>
    <mergeCell ref="C7:G7"/>
    <mergeCell ref="D9:D10"/>
    <mergeCell ref="E9:E10"/>
    <mergeCell ref="F9:F10"/>
    <mergeCell ref="G9:G10"/>
    <mergeCell ref="C9:C11"/>
    <mergeCell ref="C4:G4"/>
    <mergeCell ref="C5:G5"/>
    <mergeCell ref="C6:G6"/>
  </mergeCells>
  <pageMargins left="0.70866141732283505" right="0.70866141732283505" top="0.74803149606299202" bottom="0.74803149606299202" header="0.31496062992126" footer="0.31496062992126"/>
  <pageSetup paperSize="9" scale="64" orientation="portrait" r:id="rId1"/>
  <headerFooter>
    <oddFooter>&amp;C&amp;"Segoe UI,Regular"&amp;10Page 3 of 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57"/>
  <sheetViews>
    <sheetView showGridLines="0" view="pageBreakPreview" topLeftCell="A34" zoomScaleSheetLayoutView="100" workbookViewId="0">
      <selection activeCell="B44" sqref="B44"/>
    </sheetView>
  </sheetViews>
  <sheetFormatPr defaultRowHeight="16.8" x14ac:dyDescent="0.4"/>
  <cols>
    <col min="1" max="1" width="9.33203125" style="122"/>
    <col min="2" max="2" width="65.5546875" style="122" customWidth="1"/>
    <col min="3" max="3" width="20.6640625" style="123" customWidth="1"/>
    <col min="4" max="4" width="21.5546875" style="123" customWidth="1"/>
    <col min="5" max="5" width="9.33203125" style="122"/>
    <col min="6" max="6" width="16.6640625" style="122" customWidth="1"/>
    <col min="7" max="7" width="16.33203125" style="122" bestFit="1" customWidth="1"/>
    <col min="8" max="8" width="11" style="122" bestFit="1" customWidth="1"/>
    <col min="9" max="257" width="9.33203125" style="122"/>
    <col min="258" max="258" width="71.5546875" style="122" customWidth="1"/>
    <col min="259" max="259" width="23.33203125" style="122" customWidth="1"/>
    <col min="260" max="260" width="21.33203125" style="122" customWidth="1"/>
    <col min="261" max="261" width="9.33203125" style="122"/>
    <col min="262" max="262" width="13.33203125" style="122" bestFit="1" customWidth="1"/>
    <col min="263" max="263" width="16.33203125" style="122" bestFit="1" customWidth="1"/>
    <col min="264" max="264" width="11" style="122" bestFit="1" customWidth="1"/>
    <col min="265" max="513" width="9.33203125" style="122"/>
    <col min="514" max="514" width="71.5546875" style="122" customWidth="1"/>
    <col min="515" max="515" width="23.33203125" style="122" customWidth="1"/>
    <col min="516" max="516" width="21.33203125" style="122" customWidth="1"/>
    <col min="517" max="517" width="9.33203125" style="122"/>
    <col min="518" max="518" width="13.33203125" style="122" bestFit="1" customWidth="1"/>
    <col min="519" max="519" width="16.33203125" style="122" bestFit="1" customWidth="1"/>
    <col min="520" max="520" width="11" style="122" bestFit="1" customWidth="1"/>
    <col min="521" max="769" width="9.33203125" style="122"/>
    <col min="770" max="770" width="71.5546875" style="122" customWidth="1"/>
    <col min="771" max="771" width="23.33203125" style="122" customWidth="1"/>
    <col min="772" max="772" width="21.33203125" style="122" customWidth="1"/>
    <col min="773" max="773" width="9.33203125" style="122"/>
    <col min="774" max="774" width="13.33203125" style="122" bestFit="1" customWidth="1"/>
    <col min="775" max="775" width="16.33203125" style="122" bestFit="1" customWidth="1"/>
    <col min="776" max="776" width="11" style="122" bestFit="1" customWidth="1"/>
    <col min="777" max="1025" width="9.33203125" style="122"/>
    <col min="1026" max="1026" width="71.5546875" style="122" customWidth="1"/>
    <col min="1027" max="1027" width="23.33203125" style="122" customWidth="1"/>
    <col min="1028" max="1028" width="21.33203125" style="122" customWidth="1"/>
    <col min="1029" max="1029" width="9.33203125" style="122"/>
    <col min="1030" max="1030" width="13.33203125" style="122" bestFit="1" customWidth="1"/>
    <col min="1031" max="1031" width="16.33203125" style="122" bestFit="1" customWidth="1"/>
    <col min="1032" max="1032" width="11" style="122" bestFit="1" customWidth="1"/>
    <col min="1033" max="1281" width="9.33203125" style="122"/>
    <col min="1282" max="1282" width="71.5546875" style="122" customWidth="1"/>
    <col min="1283" max="1283" width="23.33203125" style="122" customWidth="1"/>
    <col min="1284" max="1284" width="21.33203125" style="122" customWidth="1"/>
    <col min="1285" max="1285" width="9.33203125" style="122"/>
    <col min="1286" max="1286" width="13.33203125" style="122" bestFit="1" customWidth="1"/>
    <col min="1287" max="1287" width="16.33203125" style="122" bestFit="1" customWidth="1"/>
    <col min="1288" max="1288" width="11" style="122" bestFit="1" customWidth="1"/>
    <col min="1289" max="1537" width="9.33203125" style="122"/>
    <col min="1538" max="1538" width="71.5546875" style="122" customWidth="1"/>
    <col min="1539" max="1539" width="23.33203125" style="122" customWidth="1"/>
    <col min="1540" max="1540" width="21.33203125" style="122" customWidth="1"/>
    <col min="1541" max="1541" width="9.33203125" style="122"/>
    <col min="1542" max="1542" width="13.33203125" style="122" bestFit="1" customWidth="1"/>
    <col min="1543" max="1543" width="16.33203125" style="122" bestFit="1" customWidth="1"/>
    <col min="1544" max="1544" width="11" style="122" bestFit="1" customWidth="1"/>
    <col min="1545" max="1793" width="9.33203125" style="122"/>
    <col min="1794" max="1794" width="71.5546875" style="122" customWidth="1"/>
    <col min="1795" max="1795" width="23.33203125" style="122" customWidth="1"/>
    <col min="1796" max="1796" width="21.33203125" style="122" customWidth="1"/>
    <col min="1797" max="1797" width="9.33203125" style="122"/>
    <col min="1798" max="1798" width="13.33203125" style="122" bestFit="1" customWidth="1"/>
    <col min="1799" max="1799" width="16.33203125" style="122" bestFit="1" customWidth="1"/>
    <col min="1800" max="1800" width="11" style="122" bestFit="1" customWidth="1"/>
    <col min="1801" max="2049" width="9.33203125" style="122"/>
    <col min="2050" max="2050" width="71.5546875" style="122" customWidth="1"/>
    <col min="2051" max="2051" width="23.33203125" style="122" customWidth="1"/>
    <col min="2052" max="2052" width="21.33203125" style="122" customWidth="1"/>
    <col min="2053" max="2053" width="9.33203125" style="122"/>
    <col min="2054" max="2054" width="13.33203125" style="122" bestFit="1" customWidth="1"/>
    <col min="2055" max="2055" width="16.33203125" style="122" bestFit="1" customWidth="1"/>
    <col min="2056" max="2056" width="11" style="122" bestFit="1" customWidth="1"/>
    <col min="2057" max="2305" width="9.33203125" style="122"/>
    <col min="2306" max="2306" width="71.5546875" style="122" customWidth="1"/>
    <col min="2307" max="2307" width="23.33203125" style="122" customWidth="1"/>
    <col min="2308" max="2308" width="21.33203125" style="122" customWidth="1"/>
    <col min="2309" max="2309" width="9.33203125" style="122"/>
    <col min="2310" max="2310" width="13.33203125" style="122" bestFit="1" customWidth="1"/>
    <col min="2311" max="2311" width="16.33203125" style="122" bestFit="1" customWidth="1"/>
    <col min="2312" max="2312" width="11" style="122" bestFit="1" customWidth="1"/>
    <col min="2313" max="2561" width="9.33203125" style="122"/>
    <col min="2562" max="2562" width="71.5546875" style="122" customWidth="1"/>
    <col min="2563" max="2563" width="23.33203125" style="122" customWidth="1"/>
    <col min="2564" max="2564" width="21.33203125" style="122" customWidth="1"/>
    <col min="2565" max="2565" width="9.33203125" style="122"/>
    <col min="2566" max="2566" width="13.33203125" style="122" bestFit="1" customWidth="1"/>
    <col min="2567" max="2567" width="16.33203125" style="122" bestFit="1" customWidth="1"/>
    <col min="2568" max="2568" width="11" style="122" bestFit="1" customWidth="1"/>
    <col min="2569" max="2817" width="9.33203125" style="122"/>
    <col min="2818" max="2818" width="71.5546875" style="122" customWidth="1"/>
    <col min="2819" max="2819" width="23.33203125" style="122" customWidth="1"/>
    <col min="2820" max="2820" width="21.33203125" style="122" customWidth="1"/>
    <col min="2821" max="2821" width="9.33203125" style="122"/>
    <col min="2822" max="2822" width="13.33203125" style="122" bestFit="1" customWidth="1"/>
    <col min="2823" max="2823" width="16.33203125" style="122" bestFit="1" customWidth="1"/>
    <col min="2824" max="2824" width="11" style="122" bestFit="1" customWidth="1"/>
    <col min="2825" max="3073" width="9.33203125" style="122"/>
    <col min="3074" max="3074" width="71.5546875" style="122" customWidth="1"/>
    <col min="3075" max="3075" width="23.33203125" style="122" customWidth="1"/>
    <col min="3076" max="3076" width="21.33203125" style="122" customWidth="1"/>
    <col min="3077" max="3077" width="9.33203125" style="122"/>
    <col min="3078" max="3078" width="13.33203125" style="122" bestFit="1" customWidth="1"/>
    <col min="3079" max="3079" width="16.33203125" style="122" bestFit="1" customWidth="1"/>
    <col min="3080" max="3080" width="11" style="122" bestFit="1" customWidth="1"/>
    <col min="3081" max="3329" width="9.33203125" style="122"/>
    <col min="3330" max="3330" width="71.5546875" style="122" customWidth="1"/>
    <col min="3331" max="3331" width="23.33203125" style="122" customWidth="1"/>
    <col min="3332" max="3332" width="21.33203125" style="122" customWidth="1"/>
    <col min="3333" max="3333" width="9.33203125" style="122"/>
    <col min="3334" max="3334" width="13.33203125" style="122" bestFit="1" customWidth="1"/>
    <col min="3335" max="3335" width="16.33203125" style="122" bestFit="1" customWidth="1"/>
    <col min="3336" max="3336" width="11" style="122" bestFit="1" customWidth="1"/>
    <col min="3337" max="3585" width="9.33203125" style="122"/>
    <col min="3586" max="3586" width="71.5546875" style="122" customWidth="1"/>
    <col min="3587" max="3587" width="23.33203125" style="122" customWidth="1"/>
    <col min="3588" max="3588" width="21.33203125" style="122" customWidth="1"/>
    <col min="3589" max="3589" width="9.33203125" style="122"/>
    <col min="3590" max="3590" width="13.33203125" style="122" bestFit="1" customWidth="1"/>
    <col min="3591" max="3591" width="16.33203125" style="122" bestFit="1" customWidth="1"/>
    <col min="3592" max="3592" width="11" style="122" bestFit="1" customWidth="1"/>
    <col min="3593" max="3841" width="9.33203125" style="122"/>
    <col min="3842" max="3842" width="71.5546875" style="122" customWidth="1"/>
    <col min="3843" max="3843" width="23.33203125" style="122" customWidth="1"/>
    <col min="3844" max="3844" width="21.33203125" style="122" customWidth="1"/>
    <col min="3845" max="3845" width="9.33203125" style="122"/>
    <col min="3846" max="3846" width="13.33203125" style="122" bestFit="1" customWidth="1"/>
    <col min="3847" max="3847" width="16.33203125" style="122" bestFit="1" customWidth="1"/>
    <col min="3848" max="3848" width="11" style="122" bestFit="1" customWidth="1"/>
    <col min="3849" max="4097" width="9.33203125" style="122"/>
    <col min="4098" max="4098" width="71.5546875" style="122" customWidth="1"/>
    <col min="4099" max="4099" width="23.33203125" style="122" customWidth="1"/>
    <col min="4100" max="4100" width="21.33203125" style="122" customWidth="1"/>
    <col min="4101" max="4101" width="9.33203125" style="122"/>
    <col min="4102" max="4102" width="13.33203125" style="122" bestFit="1" customWidth="1"/>
    <col min="4103" max="4103" width="16.33203125" style="122" bestFit="1" customWidth="1"/>
    <col min="4104" max="4104" width="11" style="122" bestFit="1" customWidth="1"/>
    <col min="4105" max="4353" width="9.33203125" style="122"/>
    <col min="4354" max="4354" width="71.5546875" style="122" customWidth="1"/>
    <col min="4355" max="4355" width="23.33203125" style="122" customWidth="1"/>
    <col min="4356" max="4356" width="21.33203125" style="122" customWidth="1"/>
    <col min="4357" max="4357" width="9.33203125" style="122"/>
    <col min="4358" max="4358" width="13.33203125" style="122" bestFit="1" customWidth="1"/>
    <col min="4359" max="4359" width="16.33203125" style="122" bestFit="1" customWidth="1"/>
    <col min="4360" max="4360" width="11" style="122" bestFit="1" customWidth="1"/>
    <col min="4361" max="4609" width="9.33203125" style="122"/>
    <col min="4610" max="4610" width="71.5546875" style="122" customWidth="1"/>
    <col min="4611" max="4611" width="23.33203125" style="122" customWidth="1"/>
    <col min="4612" max="4612" width="21.33203125" style="122" customWidth="1"/>
    <col min="4613" max="4613" width="9.33203125" style="122"/>
    <col min="4614" max="4614" width="13.33203125" style="122" bestFit="1" customWidth="1"/>
    <col min="4615" max="4615" width="16.33203125" style="122" bestFit="1" customWidth="1"/>
    <col min="4616" max="4616" width="11" style="122" bestFit="1" customWidth="1"/>
    <col min="4617" max="4865" width="9.33203125" style="122"/>
    <col min="4866" max="4866" width="71.5546875" style="122" customWidth="1"/>
    <col min="4867" max="4867" width="23.33203125" style="122" customWidth="1"/>
    <col min="4868" max="4868" width="21.33203125" style="122" customWidth="1"/>
    <col min="4869" max="4869" width="9.33203125" style="122"/>
    <col min="4870" max="4870" width="13.33203125" style="122" bestFit="1" customWidth="1"/>
    <col min="4871" max="4871" width="16.33203125" style="122" bestFit="1" customWidth="1"/>
    <col min="4872" max="4872" width="11" style="122" bestFit="1" customWidth="1"/>
    <col min="4873" max="5121" width="9.33203125" style="122"/>
    <col min="5122" max="5122" width="71.5546875" style="122" customWidth="1"/>
    <col min="5123" max="5123" width="23.33203125" style="122" customWidth="1"/>
    <col min="5124" max="5124" width="21.33203125" style="122" customWidth="1"/>
    <col min="5125" max="5125" width="9.33203125" style="122"/>
    <col min="5126" max="5126" width="13.33203125" style="122" bestFit="1" customWidth="1"/>
    <col min="5127" max="5127" width="16.33203125" style="122" bestFit="1" customWidth="1"/>
    <col min="5128" max="5128" width="11" style="122" bestFit="1" customWidth="1"/>
    <col min="5129" max="5377" width="9.33203125" style="122"/>
    <col min="5378" max="5378" width="71.5546875" style="122" customWidth="1"/>
    <col min="5379" max="5379" width="23.33203125" style="122" customWidth="1"/>
    <col min="5380" max="5380" width="21.33203125" style="122" customWidth="1"/>
    <col min="5381" max="5381" width="9.33203125" style="122"/>
    <col min="5382" max="5382" width="13.33203125" style="122" bestFit="1" customWidth="1"/>
    <col min="5383" max="5383" width="16.33203125" style="122" bestFit="1" customWidth="1"/>
    <col min="5384" max="5384" width="11" style="122" bestFit="1" customWidth="1"/>
    <col min="5385" max="5633" width="9.33203125" style="122"/>
    <col min="5634" max="5634" width="71.5546875" style="122" customWidth="1"/>
    <col min="5635" max="5635" width="23.33203125" style="122" customWidth="1"/>
    <col min="5636" max="5636" width="21.33203125" style="122" customWidth="1"/>
    <col min="5637" max="5637" width="9.33203125" style="122"/>
    <col min="5638" max="5638" width="13.33203125" style="122" bestFit="1" customWidth="1"/>
    <col min="5639" max="5639" width="16.33203125" style="122" bestFit="1" customWidth="1"/>
    <col min="5640" max="5640" width="11" style="122" bestFit="1" customWidth="1"/>
    <col min="5641" max="5889" width="9.33203125" style="122"/>
    <col min="5890" max="5890" width="71.5546875" style="122" customWidth="1"/>
    <col min="5891" max="5891" width="23.33203125" style="122" customWidth="1"/>
    <col min="5892" max="5892" width="21.33203125" style="122" customWidth="1"/>
    <col min="5893" max="5893" width="9.33203125" style="122"/>
    <col min="5894" max="5894" width="13.33203125" style="122" bestFit="1" customWidth="1"/>
    <col min="5895" max="5895" width="16.33203125" style="122" bestFit="1" customWidth="1"/>
    <col min="5896" max="5896" width="11" style="122" bestFit="1" customWidth="1"/>
    <col min="5897" max="6145" width="9.33203125" style="122"/>
    <col min="6146" max="6146" width="71.5546875" style="122" customWidth="1"/>
    <col min="6147" max="6147" width="23.33203125" style="122" customWidth="1"/>
    <col min="6148" max="6148" width="21.33203125" style="122" customWidth="1"/>
    <col min="6149" max="6149" width="9.33203125" style="122"/>
    <col min="6150" max="6150" width="13.33203125" style="122" bestFit="1" customWidth="1"/>
    <col min="6151" max="6151" width="16.33203125" style="122" bestFit="1" customWidth="1"/>
    <col min="6152" max="6152" width="11" style="122" bestFit="1" customWidth="1"/>
    <col min="6153" max="6401" width="9.33203125" style="122"/>
    <col min="6402" max="6402" width="71.5546875" style="122" customWidth="1"/>
    <col min="6403" max="6403" width="23.33203125" style="122" customWidth="1"/>
    <col min="6404" max="6404" width="21.33203125" style="122" customWidth="1"/>
    <col min="6405" max="6405" width="9.33203125" style="122"/>
    <col min="6406" max="6406" width="13.33203125" style="122" bestFit="1" customWidth="1"/>
    <col min="6407" max="6407" width="16.33203125" style="122" bestFit="1" customWidth="1"/>
    <col min="6408" max="6408" width="11" style="122" bestFit="1" customWidth="1"/>
    <col min="6409" max="6657" width="9.33203125" style="122"/>
    <col min="6658" max="6658" width="71.5546875" style="122" customWidth="1"/>
    <col min="6659" max="6659" width="23.33203125" style="122" customWidth="1"/>
    <col min="6660" max="6660" width="21.33203125" style="122" customWidth="1"/>
    <col min="6661" max="6661" width="9.33203125" style="122"/>
    <col min="6662" max="6662" width="13.33203125" style="122" bestFit="1" customWidth="1"/>
    <col min="6663" max="6663" width="16.33203125" style="122" bestFit="1" customWidth="1"/>
    <col min="6664" max="6664" width="11" style="122" bestFit="1" customWidth="1"/>
    <col min="6665" max="6913" width="9.33203125" style="122"/>
    <col min="6914" max="6914" width="71.5546875" style="122" customWidth="1"/>
    <col min="6915" max="6915" width="23.33203125" style="122" customWidth="1"/>
    <col min="6916" max="6916" width="21.33203125" style="122" customWidth="1"/>
    <col min="6917" max="6917" width="9.33203125" style="122"/>
    <col min="6918" max="6918" width="13.33203125" style="122" bestFit="1" customWidth="1"/>
    <col min="6919" max="6919" width="16.33203125" style="122" bestFit="1" customWidth="1"/>
    <col min="6920" max="6920" width="11" style="122" bestFit="1" customWidth="1"/>
    <col min="6921" max="7169" width="9.33203125" style="122"/>
    <col min="7170" max="7170" width="71.5546875" style="122" customWidth="1"/>
    <col min="7171" max="7171" width="23.33203125" style="122" customWidth="1"/>
    <col min="7172" max="7172" width="21.33203125" style="122" customWidth="1"/>
    <col min="7173" max="7173" width="9.33203125" style="122"/>
    <col min="7174" max="7174" width="13.33203125" style="122" bestFit="1" customWidth="1"/>
    <col min="7175" max="7175" width="16.33203125" style="122" bestFit="1" customWidth="1"/>
    <col min="7176" max="7176" width="11" style="122" bestFit="1" customWidth="1"/>
    <col min="7177" max="7425" width="9.33203125" style="122"/>
    <col min="7426" max="7426" width="71.5546875" style="122" customWidth="1"/>
    <col min="7427" max="7427" width="23.33203125" style="122" customWidth="1"/>
    <col min="7428" max="7428" width="21.33203125" style="122" customWidth="1"/>
    <col min="7429" max="7429" width="9.33203125" style="122"/>
    <col min="7430" max="7430" width="13.33203125" style="122" bestFit="1" customWidth="1"/>
    <col min="7431" max="7431" width="16.33203125" style="122" bestFit="1" customWidth="1"/>
    <col min="7432" max="7432" width="11" style="122" bestFit="1" customWidth="1"/>
    <col min="7433" max="7681" width="9.33203125" style="122"/>
    <col min="7682" max="7682" width="71.5546875" style="122" customWidth="1"/>
    <col min="7683" max="7683" width="23.33203125" style="122" customWidth="1"/>
    <col min="7684" max="7684" width="21.33203125" style="122" customWidth="1"/>
    <col min="7685" max="7685" width="9.33203125" style="122"/>
    <col min="7686" max="7686" width="13.33203125" style="122" bestFit="1" customWidth="1"/>
    <col min="7687" max="7687" width="16.33203125" style="122" bestFit="1" customWidth="1"/>
    <col min="7688" max="7688" width="11" style="122" bestFit="1" customWidth="1"/>
    <col min="7689" max="7937" width="9.33203125" style="122"/>
    <col min="7938" max="7938" width="71.5546875" style="122" customWidth="1"/>
    <col min="7939" max="7939" width="23.33203125" style="122" customWidth="1"/>
    <col min="7940" max="7940" width="21.33203125" style="122" customWidth="1"/>
    <col min="7941" max="7941" width="9.33203125" style="122"/>
    <col min="7942" max="7942" width="13.33203125" style="122" bestFit="1" customWidth="1"/>
    <col min="7943" max="7943" width="16.33203125" style="122" bestFit="1" customWidth="1"/>
    <col min="7944" max="7944" width="11" style="122" bestFit="1" customWidth="1"/>
    <col min="7945" max="8193" width="9.33203125" style="122"/>
    <col min="8194" max="8194" width="71.5546875" style="122" customWidth="1"/>
    <col min="8195" max="8195" width="23.33203125" style="122" customWidth="1"/>
    <col min="8196" max="8196" width="21.33203125" style="122" customWidth="1"/>
    <col min="8197" max="8197" width="9.33203125" style="122"/>
    <col min="8198" max="8198" width="13.33203125" style="122" bestFit="1" customWidth="1"/>
    <col min="8199" max="8199" width="16.33203125" style="122" bestFit="1" customWidth="1"/>
    <col min="8200" max="8200" width="11" style="122" bestFit="1" customWidth="1"/>
    <col min="8201" max="8449" width="9.33203125" style="122"/>
    <col min="8450" max="8450" width="71.5546875" style="122" customWidth="1"/>
    <col min="8451" max="8451" width="23.33203125" style="122" customWidth="1"/>
    <col min="8452" max="8452" width="21.33203125" style="122" customWidth="1"/>
    <col min="8453" max="8453" width="9.33203125" style="122"/>
    <col min="8454" max="8454" width="13.33203125" style="122" bestFit="1" customWidth="1"/>
    <col min="8455" max="8455" width="16.33203125" style="122" bestFit="1" customWidth="1"/>
    <col min="8456" max="8456" width="11" style="122" bestFit="1" customWidth="1"/>
    <col min="8457" max="8705" width="9.33203125" style="122"/>
    <col min="8706" max="8706" width="71.5546875" style="122" customWidth="1"/>
    <col min="8707" max="8707" width="23.33203125" style="122" customWidth="1"/>
    <col min="8708" max="8708" width="21.33203125" style="122" customWidth="1"/>
    <col min="8709" max="8709" width="9.33203125" style="122"/>
    <col min="8710" max="8710" width="13.33203125" style="122" bestFit="1" customWidth="1"/>
    <col min="8711" max="8711" width="16.33203125" style="122" bestFit="1" customWidth="1"/>
    <col min="8712" max="8712" width="11" style="122" bestFit="1" customWidth="1"/>
    <col min="8713" max="8961" width="9.33203125" style="122"/>
    <col min="8962" max="8962" width="71.5546875" style="122" customWidth="1"/>
    <col min="8963" max="8963" width="23.33203125" style="122" customWidth="1"/>
    <col min="8964" max="8964" width="21.33203125" style="122" customWidth="1"/>
    <col min="8965" max="8965" width="9.33203125" style="122"/>
    <col min="8966" max="8966" width="13.33203125" style="122" bestFit="1" customWidth="1"/>
    <col min="8967" max="8967" width="16.33203125" style="122" bestFit="1" customWidth="1"/>
    <col min="8968" max="8968" width="11" style="122" bestFit="1" customWidth="1"/>
    <col min="8969" max="9217" width="9.33203125" style="122"/>
    <col min="9218" max="9218" width="71.5546875" style="122" customWidth="1"/>
    <col min="9219" max="9219" width="23.33203125" style="122" customWidth="1"/>
    <col min="9220" max="9220" width="21.33203125" style="122" customWidth="1"/>
    <col min="9221" max="9221" width="9.33203125" style="122"/>
    <col min="9222" max="9222" width="13.33203125" style="122" bestFit="1" customWidth="1"/>
    <col min="9223" max="9223" width="16.33203125" style="122" bestFit="1" customWidth="1"/>
    <col min="9224" max="9224" width="11" style="122" bestFit="1" customWidth="1"/>
    <col min="9225" max="9473" width="9.33203125" style="122"/>
    <col min="9474" max="9474" width="71.5546875" style="122" customWidth="1"/>
    <col min="9475" max="9475" width="23.33203125" style="122" customWidth="1"/>
    <col min="9476" max="9476" width="21.33203125" style="122" customWidth="1"/>
    <col min="9477" max="9477" width="9.33203125" style="122"/>
    <col min="9478" max="9478" width="13.33203125" style="122" bestFit="1" customWidth="1"/>
    <col min="9479" max="9479" width="16.33203125" style="122" bestFit="1" customWidth="1"/>
    <col min="9480" max="9480" width="11" style="122" bestFit="1" customWidth="1"/>
    <col min="9481" max="9729" width="9.33203125" style="122"/>
    <col min="9730" max="9730" width="71.5546875" style="122" customWidth="1"/>
    <col min="9731" max="9731" width="23.33203125" style="122" customWidth="1"/>
    <col min="9732" max="9732" width="21.33203125" style="122" customWidth="1"/>
    <col min="9733" max="9733" width="9.33203125" style="122"/>
    <col min="9734" max="9734" width="13.33203125" style="122" bestFit="1" customWidth="1"/>
    <col min="9735" max="9735" width="16.33203125" style="122" bestFit="1" customWidth="1"/>
    <col min="9736" max="9736" width="11" style="122" bestFit="1" customWidth="1"/>
    <col min="9737" max="9985" width="9.33203125" style="122"/>
    <col min="9986" max="9986" width="71.5546875" style="122" customWidth="1"/>
    <col min="9987" max="9987" width="23.33203125" style="122" customWidth="1"/>
    <col min="9988" max="9988" width="21.33203125" style="122" customWidth="1"/>
    <col min="9989" max="9989" width="9.33203125" style="122"/>
    <col min="9990" max="9990" width="13.33203125" style="122" bestFit="1" customWidth="1"/>
    <col min="9991" max="9991" width="16.33203125" style="122" bestFit="1" customWidth="1"/>
    <col min="9992" max="9992" width="11" style="122" bestFit="1" customWidth="1"/>
    <col min="9993" max="10241" width="9.33203125" style="122"/>
    <col min="10242" max="10242" width="71.5546875" style="122" customWidth="1"/>
    <col min="10243" max="10243" width="23.33203125" style="122" customWidth="1"/>
    <col min="10244" max="10244" width="21.33203125" style="122" customWidth="1"/>
    <col min="10245" max="10245" width="9.33203125" style="122"/>
    <col min="10246" max="10246" width="13.33203125" style="122" bestFit="1" customWidth="1"/>
    <col min="10247" max="10247" width="16.33203125" style="122" bestFit="1" customWidth="1"/>
    <col min="10248" max="10248" width="11" style="122" bestFit="1" customWidth="1"/>
    <col min="10249" max="10497" width="9.33203125" style="122"/>
    <col min="10498" max="10498" width="71.5546875" style="122" customWidth="1"/>
    <col min="10499" max="10499" width="23.33203125" style="122" customWidth="1"/>
    <col min="10500" max="10500" width="21.33203125" style="122" customWidth="1"/>
    <col min="10501" max="10501" width="9.33203125" style="122"/>
    <col min="10502" max="10502" width="13.33203125" style="122" bestFit="1" customWidth="1"/>
    <col min="10503" max="10503" width="16.33203125" style="122" bestFit="1" customWidth="1"/>
    <col min="10504" max="10504" width="11" style="122" bestFit="1" customWidth="1"/>
    <col min="10505" max="10753" width="9.33203125" style="122"/>
    <col min="10754" max="10754" width="71.5546875" style="122" customWidth="1"/>
    <col min="10755" max="10755" width="23.33203125" style="122" customWidth="1"/>
    <col min="10756" max="10756" width="21.33203125" style="122" customWidth="1"/>
    <col min="10757" max="10757" width="9.33203125" style="122"/>
    <col min="10758" max="10758" width="13.33203125" style="122" bestFit="1" customWidth="1"/>
    <col min="10759" max="10759" width="16.33203125" style="122" bestFit="1" customWidth="1"/>
    <col min="10760" max="10760" width="11" style="122" bestFit="1" customWidth="1"/>
    <col min="10761" max="11009" width="9.33203125" style="122"/>
    <col min="11010" max="11010" width="71.5546875" style="122" customWidth="1"/>
    <col min="11011" max="11011" width="23.33203125" style="122" customWidth="1"/>
    <col min="11012" max="11012" width="21.33203125" style="122" customWidth="1"/>
    <col min="11013" max="11013" width="9.33203125" style="122"/>
    <col min="11014" max="11014" width="13.33203125" style="122" bestFit="1" customWidth="1"/>
    <col min="11015" max="11015" width="16.33203125" style="122" bestFit="1" customWidth="1"/>
    <col min="11016" max="11016" width="11" style="122" bestFit="1" customWidth="1"/>
    <col min="11017" max="11265" width="9.33203125" style="122"/>
    <col min="11266" max="11266" width="71.5546875" style="122" customWidth="1"/>
    <col min="11267" max="11267" width="23.33203125" style="122" customWidth="1"/>
    <col min="11268" max="11268" width="21.33203125" style="122" customWidth="1"/>
    <col min="11269" max="11269" width="9.33203125" style="122"/>
    <col min="11270" max="11270" width="13.33203125" style="122" bestFit="1" customWidth="1"/>
    <col min="11271" max="11271" width="16.33203125" style="122" bestFit="1" customWidth="1"/>
    <col min="11272" max="11272" width="11" style="122" bestFit="1" customWidth="1"/>
    <col min="11273" max="11521" width="9.33203125" style="122"/>
    <col min="11522" max="11522" width="71.5546875" style="122" customWidth="1"/>
    <col min="11523" max="11523" width="23.33203125" style="122" customWidth="1"/>
    <col min="11524" max="11524" width="21.33203125" style="122" customWidth="1"/>
    <col min="11525" max="11525" width="9.33203125" style="122"/>
    <col min="11526" max="11526" width="13.33203125" style="122" bestFit="1" customWidth="1"/>
    <col min="11527" max="11527" width="16.33203125" style="122" bestFit="1" customWidth="1"/>
    <col min="11528" max="11528" width="11" style="122" bestFit="1" customWidth="1"/>
    <col min="11529" max="11777" width="9.33203125" style="122"/>
    <col min="11778" max="11778" width="71.5546875" style="122" customWidth="1"/>
    <col min="11779" max="11779" width="23.33203125" style="122" customWidth="1"/>
    <col min="11780" max="11780" width="21.33203125" style="122" customWidth="1"/>
    <col min="11781" max="11781" width="9.33203125" style="122"/>
    <col min="11782" max="11782" width="13.33203125" style="122" bestFit="1" customWidth="1"/>
    <col min="11783" max="11783" width="16.33203125" style="122" bestFit="1" customWidth="1"/>
    <col min="11784" max="11784" width="11" style="122" bestFit="1" customWidth="1"/>
    <col min="11785" max="12033" width="9.33203125" style="122"/>
    <col min="12034" max="12034" width="71.5546875" style="122" customWidth="1"/>
    <col min="12035" max="12035" width="23.33203125" style="122" customWidth="1"/>
    <col min="12036" max="12036" width="21.33203125" style="122" customWidth="1"/>
    <col min="12037" max="12037" width="9.33203125" style="122"/>
    <col min="12038" max="12038" width="13.33203125" style="122" bestFit="1" customWidth="1"/>
    <col min="12039" max="12039" width="16.33203125" style="122" bestFit="1" customWidth="1"/>
    <col min="12040" max="12040" width="11" style="122" bestFit="1" customWidth="1"/>
    <col min="12041" max="12289" width="9.33203125" style="122"/>
    <col min="12290" max="12290" width="71.5546875" style="122" customWidth="1"/>
    <col min="12291" max="12291" width="23.33203125" style="122" customWidth="1"/>
    <col min="12292" max="12292" width="21.33203125" style="122" customWidth="1"/>
    <col min="12293" max="12293" width="9.33203125" style="122"/>
    <col min="12294" max="12294" width="13.33203125" style="122" bestFit="1" customWidth="1"/>
    <col min="12295" max="12295" width="16.33203125" style="122" bestFit="1" customWidth="1"/>
    <col min="12296" max="12296" width="11" style="122" bestFit="1" customWidth="1"/>
    <col min="12297" max="12545" width="9.33203125" style="122"/>
    <col min="12546" max="12546" width="71.5546875" style="122" customWidth="1"/>
    <col min="12547" max="12547" width="23.33203125" style="122" customWidth="1"/>
    <col min="12548" max="12548" width="21.33203125" style="122" customWidth="1"/>
    <col min="12549" max="12549" width="9.33203125" style="122"/>
    <col min="12550" max="12550" width="13.33203125" style="122" bestFit="1" customWidth="1"/>
    <col min="12551" max="12551" width="16.33203125" style="122" bestFit="1" customWidth="1"/>
    <col min="12552" max="12552" width="11" style="122" bestFit="1" customWidth="1"/>
    <col min="12553" max="12801" width="9.33203125" style="122"/>
    <col min="12802" max="12802" width="71.5546875" style="122" customWidth="1"/>
    <col min="12803" max="12803" width="23.33203125" style="122" customWidth="1"/>
    <col min="12804" max="12804" width="21.33203125" style="122" customWidth="1"/>
    <col min="12805" max="12805" width="9.33203125" style="122"/>
    <col min="12806" max="12806" width="13.33203125" style="122" bestFit="1" customWidth="1"/>
    <col min="12807" max="12807" width="16.33203125" style="122" bestFit="1" customWidth="1"/>
    <col min="12808" max="12808" width="11" style="122" bestFit="1" customWidth="1"/>
    <col min="12809" max="13057" width="9.33203125" style="122"/>
    <col min="13058" max="13058" width="71.5546875" style="122" customWidth="1"/>
    <col min="13059" max="13059" width="23.33203125" style="122" customWidth="1"/>
    <col min="13060" max="13060" width="21.33203125" style="122" customWidth="1"/>
    <col min="13061" max="13061" width="9.33203125" style="122"/>
    <col min="13062" max="13062" width="13.33203125" style="122" bestFit="1" customWidth="1"/>
    <col min="13063" max="13063" width="16.33203125" style="122" bestFit="1" customWidth="1"/>
    <col min="13064" max="13064" width="11" style="122" bestFit="1" customWidth="1"/>
    <col min="13065" max="13313" width="9.33203125" style="122"/>
    <col min="13314" max="13314" width="71.5546875" style="122" customWidth="1"/>
    <col min="13315" max="13315" width="23.33203125" style="122" customWidth="1"/>
    <col min="13316" max="13316" width="21.33203125" style="122" customWidth="1"/>
    <col min="13317" max="13317" width="9.33203125" style="122"/>
    <col min="13318" max="13318" width="13.33203125" style="122" bestFit="1" customWidth="1"/>
    <col min="13319" max="13319" width="16.33203125" style="122" bestFit="1" customWidth="1"/>
    <col min="13320" max="13320" width="11" style="122" bestFit="1" customWidth="1"/>
    <col min="13321" max="13569" width="9.33203125" style="122"/>
    <col min="13570" max="13570" width="71.5546875" style="122" customWidth="1"/>
    <col min="13571" max="13571" width="23.33203125" style="122" customWidth="1"/>
    <col min="13572" max="13572" width="21.33203125" style="122" customWidth="1"/>
    <col min="13573" max="13573" width="9.33203125" style="122"/>
    <col min="13574" max="13574" width="13.33203125" style="122" bestFit="1" customWidth="1"/>
    <col min="13575" max="13575" width="16.33203125" style="122" bestFit="1" customWidth="1"/>
    <col min="13576" max="13576" width="11" style="122" bestFit="1" customWidth="1"/>
    <col min="13577" max="13825" width="9.33203125" style="122"/>
    <col min="13826" max="13826" width="71.5546875" style="122" customWidth="1"/>
    <col min="13827" max="13827" width="23.33203125" style="122" customWidth="1"/>
    <col min="13828" max="13828" width="21.33203125" style="122" customWidth="1"/>
    <col min="13829" max="13829" width="9.33203125" style="122"/>
    <col min="13830" max="13830" width="13.33203125" style="122" bestFit="1" customWidth="1"/>
    <col min="13831" max="13831" width="16.33203125" style="122" bestFit="1" customWidth="1"/>
    <col min="13832" max="13832" width="11" style="122" bestFit="1" customWidth="1"/>
    <col min="13833" max="14081" width="9.33203125" style="122"/>
    <col min="14082" max="14082" width="71.5546875" style="122" customWidth="1"/>
    <col min="14083" max="14083" width="23.33203125" style="122" customWidth="1"/>
    <col min="14084" max="14084" width="21.33203125" style="122" customWidth="1"/>
    <col min="14085" max="14085" width="9.33203125" style="122"/>
    <col min="14086" max="14086" width="13.33203125" style="122" bestFit="1" customWidth="1"/>
    <col min="14087" max="14087" width="16.33203125" style="122" bestFit="1" customWidth="1"/>
    <col min="14088" max="14088" width="11" style="122" bestFit="1" customWidth="1"/>
    <col min="14089" max="14337" width="9.33203125" style="122"/>
    <col min="14338" max="14338" width="71.5546875" style="122" customWidth="1"/>
    <col min="14339" max="14339" width="23.33203125" style="122" customWidth="1"/>
    <col min="14340" max="14340" width="21.33203125" style="122" customWidth="1"/>
    <col min="14341" max="14341" width="9.33203125" style="122"/>
    <col min="14342" max="14342" width="13.33203125" style="122" bestFit="1" customWidth="1"/>
    <col min="14343" max="14343" width="16.33203125" style="122" bestFit="1" customWidth="1"/>
    <col min="14344" max="14344" width="11" style="122" bestFit="1" customWidth="1"/>
    <col min="14345" max="14593" width="9.33203125" style="122"/>
    <col min="14594" max="14594" width="71.5546875" style="122" customWidth="1"/>
    <col min="14595" max="14595" width="23.33203125" style="122" customWidth="1"/>
    <col min="14596" max="14596" width="21.33203125" style="122" customWidth="1"/>
    <col min="14597" max="14597" width="9.33203125" style="122"/>
    <col min="14598" max="14598" width="13.33203125" style="122" bestFit="1" customWidth="1"/>
    <col min="14599" max="14599" width="16.33203125" style="122" bestFit="1" customWidth="1"/>
    <col min="14600" max="14600" width="11" style="122" bestFit="1" customWidth="1"/>
    <col min="14601" max="14849" width="9.33203125" style="122"/>
    <col min="14850" max="14850" width="71.5546875" style="122" customWidth="1"/>
    <col min="14851" max="14851" width="23.33203125" style="122" customWidth="1"/>
    <col min="14852" max="14852" width="21.33203125" style="122" customWidth="1"/>
    <col min="14853" max="14853" width="9.33203125" style="122"/>
    <col min="14854" max="14854" width="13.33203125" style="122" bestFit="1" customWidth="1"/>
    <col min="14855" max="14855" width="16.33203125" style="122" bestFit="1" customWidth="1"/>
    <col min="14856" max="14856" width="11" style="122" bestFit="1" customWidth="1"/>
    <col min="14857" max="15105" width="9.33203125" style="122"/>
    <col min="15106" max="15106" width="71.5546875" style="122" customWidth="1"/>
    <col min="15107" max="15107" width="23.33203125" style="122" customWidth="1"/>
    <col min="15108" max="15108" width="21.33203125" style="122" customWidth="1"/>
    <col min="15109" max="15109" width="9.33203125" style="122"/>
    <col min="15110" max="15110" width="13.33203125" style="122" bestFit="1" customWidth="1"/>
    <col min="15111" max="15111" width="16.33203125" style="122" bestFit="1" customWidth="1"/>
    <col min="15112" max="15112" width="11" style="122" bestFit="1" customWidth="1"/>
    <col min="15113" max="15361" width="9.33203125" style="122"/>
    <col min="15362" max="15362" width="71.5546875" style="122" customWidth="1"/>
    <col min="15363" max="15363" width="23.33203125" style="122" customWidth="1"/>
    <col min="15364" max="15364" width="21.33203125" style="122" customWidth="1"/>
    <col min="15365" max="15365" width="9.33203125" style="122"/>
    <col min="15366" max="15366" width="13.33203125" style="122" bestFit="1" customWidth="1"/>
    <col min="15367" max="15367" width="16.33203125" style="122" bestFit="1" customWidth="1"/>
    <col min="15368" max="15368" width="11" style="122" bestFit="1" customWidth="1"/>
    <col min="15369" max="15617" width="9.33203125" style="122"/>
    <col min="15618" max="15618" width="71.5546875" style="122" customWidth="1"/>
    <col min="15619" max="15619" width="23.33203125" style="122" customWidth="1"/>
    <col min="15620" max="15620" width="21.33203125" style="122" customWidth="1"/>
    <col min="15621" max="15621" width="9.33203125" style="122"/>
    <col min="15622" max="15622" width="13.33203125" style="122" bestFit="1" customWidth="1"/>
    <col min="15623" max="15623" width="16.33203125" style="122" bestFit="1" customWidth="1"/>
    <col min="15624" max="15624" width="11" style="122" bestFit="1" customWidth="1"/>
    <col min="15625" max="15873" width="9.33203125" style="122"/>
    <col min="15874" max="15874" width="71.5546875" style="122" customWidth="1"/>
    <col min="15875" max="15875" width="23.33203125" style="122" customWidth="1"/>
    <col min="15876" max="15876" width="21.33203125" style="122" customWidth="1"/>
    <col min="15877" max="15877" width="9.33203125" style="122"/>
    <col min="15878" max="15878" width="13.33203125" style="122" bestFit="1" customWidth="1"/>
    <col min="15879" max="15879" width="16.33203125" style="122" bestFit="1" customWidth="1"/>
    <col min="15880" max="15880" width="11" style="122" bestFit="1" customWidth="1"/>
    <col min="15881" max="16129" width="9.33203125" style="122"/>
    <col min="16130" max="16130" width="71.5546875" style="122" customWidth="1"/>
    <col min="16131" max="16131" width="23.33203125" style="122" customWidth="1"/>
    <col min="16132" max="16132" width="21.33203125" style="122" customWidth="1"/>
    <col min="16133" max="16133" width="9.33203125" style="122"/>
    <col min="16134" max="16134" width="13.33203125" style="122" bestFit="1" customWidth="1"/>
    <col min="16135" max="16135" width="16.33203125" style="122" bestFit="1" customWidth="1"/>
    <col min="16136" max="16136" width="11" style="122" bestFit="1" customWidth="1"/>
    <col min="16137" max="16384" width="9.33203125" style="122"/>
  </cols>
  <sheetData>
    <row r="2" spans="2:7" x14ac:dyDescent="0.4">
      <c r="B2" s="476" t="s">
        <v>3</v>
      </c>
      <c r="C2" s="477"/>
      <c r="D2" s="478"/>
    </row>
    <row r="3" spans="2:7" x14ac:dyDescent="0.4">
      <c r="B3" s="514" t="str">
        <f>+SOCIE!C4</f>
        <v xml:space="preserve">Regd. Office : 8/33, Padmavathiyar Road, Jeypore Colony, Gopalapuram, Chennai - 600086  </v>
      </c>
      <c r="C3" s="515"/>
      <c r="D3" s="516"/>
    </row>
    <row r="4" spans="2:7" x14ac:dyDescent="0.4">
      <c r="B4" s="514" t="str">
        <f>+SOCIE!C5</f>
        <v>Web: www.ccclindia.com       E-mail : secl@ccclindia.com</v>
      </c>
      <c r="C4" s="515"/>
      <c r="D4" s="516"/>
    </row>
    <row r="5" spans="2:7" x14ac:dyDescent="0.4">
      <c r="B5" s="514" t="str">
        <f>+SOCIE!C6</f>
        <v>CIN - U74999TN2006PLC059568</v>
      </c>
      <c r="C5" s="515"/>
      <c r="D5" s="516"/>
    </row>
    <row r="6" spans="2:7" x14ac:dyDescent="0.4">
      <c r="B6" s="517" t="s">
        <v>421</v>
      </c>
      <c r="C6" s="518"/>
      <c r="D6" s="519"/>
    </row>
    <row r="7" spans="2:7" x14ac:dyDescent="0.4">
      <c r="B7" s="272"/>
      <c r="C7" s="273"/>
      <c r="D7" s="208"/>
    </row>
    <row r="8" spans="2:7" s="276" customFormat="1" ht="33.6" x14ac:dyDescent="0.3">
      <c r="B8" s="274" t="s">
        <v>7</v>
      </c>
      <c r="C8" s="275" t="s">
        <v>407</v>
      </c>
      <c r="D8" s="275" t="s">
        <v>408</v>
      </c>
    </row>
    <row r="9" spans="2:7" x14ac:dyDescent="0.4">
      <c r="B9" s="277"/>
      <c r="C9" s="520" t="s">
        <v>9</v>
      </c>
      <c r="D9" s="521"/>
    </row>
    <row r="10" spans="2:7" x14ac:dyDescent="0.4">
      <c r="B10" s="277" t="s">
        <v>194</v>
      </c>
      <c r="C10" s="152"/>
      <c r="D10" s="141"/>
    </row>
    <row r="11" spans="2:7" x14ac:dyDescent="0.4">
      <c r="B11" s="278" t="s">
        <v>370</v>
      </c>
      <c r="C11" s="279">
        <f>'P&amp;L '!F19</f>
        <v>-0.88365000000000005</v>
      </c>
      <c r="D11" s="279">
        <f>'P&amp;L '!G19</f>
        <v>-130.76076</v>
      </c>
    </row>
    <row r="12" spans="2:7" x14ac:dyDescent="0.4">
      <c r="B12" s="280" t="s">
        <v>195</v>
      </c>
      <c r="C12" s="141"/>
      <c r="D12" s="141"/>
    </row>
    <row r="13" spans="2:7" x14ac:dyDescent="0.4">
      <c r="B13" s="281" t="s">
        <v>286</v>
      </c>
      <c r="C13" s="282">
        <f>'Notes to P&amp;L'!C16</f>
        <v>0</v>
      </c>
      <c r="D13" s="282">
        <f>'Notes to P&amp;L'!D16</f>
        <v>0</v>
      </c>
    </row>
    <row r="14" spans="2:7" x14ac:dyDescent="0.4">
      <c r="B14" s="281" t="s">
        <v>368</v>
      </c>
      <c r="C14" s="282">
        <f>'Notes to P&amp;L'!C17</f>
        <v>0</v>
      </c>
      <c r="D14" s="282">
        <f>+'Notes to P&amp;L'!D17</f>
        <v>128.69458</v>
      </c>
      <c r="G14" s="157"/>
    </row>
    <row r="15" spans="2:7" x14ac:dyDescent="0.4">
      <c r="B15" s="281"/>
      <c r="C15" s="282"/>
      <c r="D15" s="141"/>
    </row>
    <row r="16" spans="2:7" x14ac:dyDescent="0.4">
      <c r="B16" s="280" t="s">
        <v>196</v>
      </c>
      <c r="C16" s="156">
        <f>SUM(C11:C15)</f>
        <v>-0.88365000000000005</v>
      </c>
      <c r="D16" s="156">
        <f>SUM(D11:D15)</f>
        <v>-2.0661800000000028</v>
      </c>
    </row>
    <row r="17" spans="2:7" x14ac:dyDescent="0.4">
      <c r="B17" s="280"/>
      <c r="C17" s="152"/>
      <c r="D17" s="152"/>
    </row>
    <row r="18" spans="2:7" x14ac:dyDescent="0.4">
      <c r="B18" s="277" t="s">
        <v>197</v>
      </c>
      <c r="C18" s="152"/>
      <c r="D18" s="152"/>
      <c r="G18" s="157"/>
    </row>
    <row r="19" spans="2:7" x14ac:dyDescent="0.4">
      <c r="B19" s="283" t="s">
        <v>198</v>
      </c>
      <c r="C19" s="284">
        <f>(BS!F32+BS!F33)-(BS!G32+BS!G33)</f>
        <v>2.5999999992976086E-6</v>
      </c>
      <c r="D19" s="282">
        <f>206500/10^5</f>
        <v>2.0649999999999999</v>
      </c>
      <c r="F19" s="157"/>
    </row>
    <row r="20" spans="2:7" x14ac:dyDescent="0.4">
      <c r="B20" s="283" t="s">
        <v>385</v>
      </c>
      <c r="C20" s="284">
        <f>BS!F34-BS!G34</f>
        <v>-3.5200000000000014</v>
      </c>
      <c r="D20" s="282">
        <v>0</v>
      </c>
    </row>
    <row r="21" spans="2:7" x14ac:dyDescent="0.4">
      <c r="B21" s="283" t="s">
        <v>199</v>
      </c>
      <c r="C21" s="282">
        <f>BS!F35-BS!G35</f>
        <v>0</v>
      </c>
      <c r="D21" s="282">
        <v>0</v>
      </c>
      <c r="F21" s="157"/>
    </row>
    <row r="22" spans="2:7" x14ac:dyDescent="0.4">
      <c r="B22" s="283" t="s">
        <v>395</v>
      </c>
      <c r="C22" s="282">
        <f>-BS!I16</f>
        <v>4.4036500000000061</v>
      </c>
      <c r="D22" s="282">
        <v>0</v>
      </c>
      <c r="F22" s="157"/>
    </row>
    <row r="23" spans="2:7" x14ac:dyDescent="0.4">
      <c r="B23" s="283" t="s">
        <v>365</v>
      </c>
      <c r="C23" s="282">
        <f>-BS!F14+BS!G14-C14</f>
        <v>0</v>
      </c>
      <c r="D23" s="282">
        <v>0</v>
      </c>
      <c r="F23" s="157"/>
    </row>
    <row r="24" spans="2:7" x14ac:dyDescent="0.4">
      <c r="B24" s="280" t="s">
        <v>200</v>
      </c>
      <c r="C24" s="285">
        <f>SUM(C16:C23)</f>
        <v>2.6000000037385007E-6</v>
      </c>
      <c r="D24" s="285">
        <f>SUM(D16:D23)</f>
        <v>-1.1800000000028454E-3</v>
      </c>
      <c r="F24" s="286"/>
      <c r="G24" s="157"/>
    </row>
    <row r="25" spans="2:7" x14ac:dyDescent="0.4">
      <c r="B25" s="287" t="s">
        <v>201</v>
      </c>
      <c r="C25" s="141">
        <v>0</v>
      </c>
      <c r="D25" s="141">
        <v>0</v>
      </c>
      <c r="G25" s="157"/>
    </row>
    <row r="26" spans="2:7" x14ac:dyDescent="0.4">
      <c r="B26" s="277" t="s">
        <v>202</v>
      </c>
      <c r="C26" s="285">
        <f>SUM(C24:C25)</f>
        <v>2.6000000037385007E-6</v>
      </c>
      <c r="D26" s="285">
        <f>SUM(D24:D25)</f>
        <v>-1.1800000000028454E-3</v>
      </c>
      <c r="G26" s="157"/>
    </row>
    <row r="27" spans="2:7" x14ac:dyDescent="0.4">
      <c r="B27" s="280"/>
      <c r="C27" s="152"/>
      <c r="D27" s="152"/>
    </row>
    <row r="28" spans="2:7" x14ac:dyDescent="0.4">
      <c r="B28" s="277" t="s">
        <v>203</v>
      </c>
      <c r="C28" s="141"/>
      <c r="D28" s="141"/>
    </row>
    <row r="29" spans="2:7" x14ac:dyDescent="0.4">
      <c r="B29" s="280"/>
      <c r="C29" s="141"/>
      <c r="D29" s="141"/>
    </row>
    <row r="30" spans="2:7" x14ac:dyDescent="0.4">
      <c r="B30" s="281" t="s">
        <v>250</v>
      </c>
      <c r="C30" s="282">
        <v>0</v>
      </c>
      <c r="D30" s="141">
        <v>0</v>
      </c>
    </row>
    <row r="31" spans="2:7" x14ac:dyDescent="0.4">
      <c r="B31" s="281"/>
      <c r="C31" s="282"/>
      <c r="D31" s="141"/>
    </row>
    <row r="32" spans="2:7" x14ac:dyDescent="0.4">
      <c r="B32" s="277" t="s">
        <v>204</v>
      </c>
      <c r="C32" s="285">
        <f>SUM(C30:C31)</f>
        <v>0</v>
      </c>
      <c r="D32" s="285">
        <f>SUM(D30:D31)</f>
        <v>0</v>
      </c>
    </row>
    <row r="33" spans="2:8" x14ac:dyDescent="0.4">
      <c r="B33" s="280"/>
      <c r="C33" s="152"/>
      <c r="D33" s="141"/>
    </row>
    <row r="34" spans="2:8" x14ac:dyDescent="0.4">
      <c r="B34" s="277" t="s">
        <v>205</v>
      </c>
      <c r="C34" s="141"/>
      <c r="D34" s="141"/>
    </row>
    <row r="35" spans="2:8" x14ac:dyDescent="0.4">
      <c r="B35" s="281"/>
      <c r="C35" s="282"/>
      <c r="D35" s="141"/>
    </row>
    <row r="36" spans="2:8" x14ac:dyDescent="0.4">
      <c r="B36" s="283" t="s">
        <v>288</v>
      </c>
      <c r="C36" s="282">
        <f>-BS!G30+BS!F30</f>
        <v>1.5999999050109182E-6</v>
      </c>
      <c r="D36" s="282">
        <v>0</v>
      </c>
      <c r="G36" s="157"/>
    </row>
    <row r="37" spans="2:8" x14ac:dyDescent="0.4">
      <c r="B37" s="281"/>
      <c r="C37" s="282"/>
      <c r="D37" s="282"/>
    </row>
    <row r="38" spans="2:8" x14ac:dyDescent="0.4">
      <c r="B38" s="277" t="s">
        <v>292</v>
      </c>
      <c r="C38" s="285">
        <f>SUM(C35:C36)</f>
        <v>1.5999999050109182E-6</v>
      </c>
      <c r="D38" s="285">
        <f>SUM(D35:D36)</f>
        <v>0</v>
      </c>
    </row>
    <row r="39" spans="2:8" x14ac:dyDescent="0.4">
      <c r="B39" s="277" t="s">
        <v>206</v>
      </c>
      <c r="C39" s="148">
        <f>C26+C32+C38</f>
        <v>4.1999999087494189E-6</v>
      </c>
      <c r="D39" s="148">
        <f>D26+D32+D38</f>
        <v>-1.1800000000028454E-3</v>
      </c>
    </row>
    <row r="40" spans="2:8" x14ac:dyDescent="0.4">
      <c r="B40" s="288" t="s">
        <v>207</v>
      </c>
      <c r="C40" s="282">
        <f>+BS!F15</f>
        <v>1.0940700000000001</v>
      </c>
      <c r="D40" s="282">
        <f>+BS!G15</f>
        <v>1.08816</v>
      </c>
    </row>
    <row r="41" spans="2:8" ht="17.399999999999999" thickBot="1" x14ac:dyDescent="0.45">
      <c r="B41" s="289" t="s">
        <v>369</v>
      </c>
      <c r="C41" s="290">
        <f>SUM(C39:C40)</f>
        <v>1.0940741999999088</v>
      </c>
      <c r="D41" s="290">
        <f>SUM(D39:D40)</f>
        <v>1.0869799999999972</v>
      </c>
      <c r="F41" s="291">
        <f>C41-BS!F15</f>
        <v>4.1999999087494189E-6</v>
      </c>
      <c r="G41" s="291">
        <f>D41-BS!G15</f>
        <v>-1.1800000000028454E-3</v>
      </c>
    </row>
    <row r="42" spans="2:8" x14ac:dyDescent="0.4">
      <c r="B42" s="292"/>
      <c r="C42" s="152"/>
      <c r="D42" s="173"/>
      <c r="F42" s="157"/>
      <c r="G42" s="227"/>
    </row>
    <row r="43" spans="2:8" x14ac:dyDescent="0.4">
      <c r="B43" s="293" t="s">
        <v>424</v>
      </c>
      <c r="C43" s="294"/>
      <c r="D43" s="295"/>
      <c r="G43" s="227"/>
    </row>
    <row r="44" spans="2:8" x14ac:dyDescent="0.4">
      <c r="B44" s="238" t="s">
        <v>78</v>
      </c>
      <c r="C44" s="296"/>
      <c r="D44" s="181"/>
      <c r="F44" s="157"/>
      <c r="H44" s="227"/>
    </row>
    <row r="45" spans="2:8" x14ac:dyDescent="0.4">
      <c r="B45" s="199"/>
      <c r="C45" s="297"/>
      <c r="D45" s="184"/>
      <c r="F45" s="157"/>
    </row>
    <row r="46" spans="2:8" x14ac:dyDescent="0.4">
      <c r="B46" s="199" t="str">
        <f>+BS!C45</f>
        <v>For  ASA &amp; ASSOCIATES LLP</v>
      </c>
      <c r="C46" s="195" t="s">
        <v>208</v>
      </c>
      <c r="D46" s="168"/>
    </row>
    <row r="47" spans="2:8" x14ac:dyDescent="0.4">
      <c r="B47" s="199" t="s">
        <v>80</v>
      </c>
      <c r="C47" s="195" t="s">
        <v>81</v>
      </c>
      <c r="D47" s="194"/>
    </row>
    <row r="48" spans="2:8" x14ac:dyDescent="0.4">
      <c r="B48" s="200" t="str">
        <f>+BS!C47</f>
        <v>Firm Registration No: 009571 N / N 500006</v>
      </c>
      <c r="C48" s="193" t="s">
        <v>234</v>
      </c>
      <c r="D48" s="184"/>
    </row>
    <row r="49" spans="2:4" x14ac:dyDescent="0.4">
      <c r="B49" s="199"/>
      <c r="C49" s="297"/>
      <c r="D49" s="194"/>
    </row>
    <row r="50" spans="2:4" x14ac:dyDescent="0.4">
      <c r="B50" s="199"/>
      <c r="C50" s="297"/>
      <c r="D50" s="194"/>
    </row>
    <row r="51" spans="2:4" x14ac:dyDescent="0.4">
      <c r="B51" s="199"/>
      <c r="C51" s="297"/>
      <c r="D51" s="194"/>
    </row>
    <row r="52" spans="2:4" x14ac:dyDescent="0.4">
      <c r="B52" s="199" t="str">
        <f>+BS!C51</f>
        <v>G N Ramaswami</v>
      </c>
      <c r="C52" s="197" t="s">
        <v>82</v>
      </c>
      <c r="D52" s="173" t="s">
        <v>83</v>
      </c>
    </row>
    <row r="53" spans="2:4" x14ac:dyDescent="0.4">
      <c r="B53" s="199" t="s">
        <v>84</v>
      </c>
      <c r="C53" s="197" t="s">
        <v>85</v>
      </c>
      <c r="D53" s="173" t="s">
        <v>85</v>
      </c>
    </row>
    <row r="54" spans="2:4" x14ac:dyDescent="0.4">
      <c r="B54" s="200" t="str">
        <f>+BS!C53</f>
        <v>Membership No : 202363</v>
      </c>
      <c r="C54" s="201" t="s">
        <v>86</v>
      </c>
      <c r="D54" s="168" t="s">
        <v>87</v>
      </c>
    </row>
    <row r="55" spans="2:4" x14ac:dyDescent="0.4">
      <c r="B55" s="199"/>
      <c r="C55" s="297"/>
      <c r="D55" s="184"/>
    </row>
    <row r="56" spans="2:4" x14ac:dyDescent="0.4">
      <c r="B56" s="200" t="s">
        <v>88</v>
      </c>
      <c r="C56" s="297"/>
      <c r="D56" s="184"/>
    </row>
    <row r="57" spans="2:4" x14ac:dyDescent="0.4">
      <c r="B57" s="202" t="str">
        <f>SOCIE!C40</f>
        <v>Date :  April 27, 2023</v>
      </c>
      <c r="C57" s="298"/>
      <c r="D57" s="206"/>
    </row>
  </sheetData>
  <mergeCells count="6">
    <mergeCell ref="B2:D2"/>
    <mergeCell ref="B6:D6"/>
    <mergeCell ref="C9:D9"/>
    <mergeCell ref="B3:D3"/>
    <mergeCell ref="B4:D4"/>
    <mergeCell ref="B5:D5"/>
  </mergeCells>
  <pageMargins left="0.70866141732283472" right="0.51181102362204722" top="0.74803149606299213" bottom="0.74803149606299213" header="0.31496062992125984" footer="0.31496062992125984"/>
  <pageSetup paperSize="9" scale="76" orientation="portrait" r:id="rId1"/>
  <headerFooter>
    <oddFooter>&amp;C&amp;"Segoe UI,Regular"&amp;10Page 4 of 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4"/>
  <sheetViews>
    <sheetView showGridLines="0" topLeftCell="A21" workbookViewId="0">
      <selection activeCell="B35" sqref="B35"/>
    </sheetView>
  </sheetViews>
  <sheetFormatPr defaultColWidth="9.109375" defaultRowHeight="16.8" x14ac:dyDescent="0.4"/>
  <cols>
    <col min="1" max="1" width="9.109375" style="300"/>
    <col min="2" max="2" width="31.33203125" style="300" customWidth="1"/>
    <col min="3" max="3" width="14.33203125" style="300" customWidth="1"/>
    <col min="4" max="4" width="13.44140625" style="300" customWidth="1"/>
    <col min="5" max="5" width="13.33203125" style="300" customWidth="1"/>
    <col min="6" max="6" width="13.44140625" style="300" customWidth="1"/>
    <col min="7" max="7" width="14.5546875" style="300" bestFit="1" customWidth="1"/>
    <col min="8" max="8" width="15" style="300" bestFit="1" customWidth="1"/>
    <col min="9" max="16384" width="9.109375" style="300"/>
  </cols>
  <sheetData>
    <row r="2" spans="2:8" x14ac:dyDescent="0.4">
      <c r="B2" s="529" t="s">
        <v>3</v>
      </c>
      <c r="C2" s="529"/>
      <c r="D2" s="529"/>
      <c r="E2" s="529"/>
      <c r="F2" s="529"/>
      <c r="G2" s="299"/>
      <c r="H2" s="299"/>
    </row>
    <row r="3" spans="2:8" x14ac:dyDescent="0.4">
      <c r="B3" s="530" t="s">
        <v>5</v>
      </c>
      <c r="C3" s="530"/>
      <c r="D3" s="530"/>
      <c r="E3" s="530"/>
      <c r="F3" s="530"/>
      <c r="G3" s="147"/>
      <c r="H3" s="147"/>
    </row>
    <row r="4" spans="2:8" x14ac:dyDescent="0.4">
      <c r="B4" s="159" t="s">
        <v>34</v>
      </c>
      <c r="C4" s="301"/>
      <c r="D4" s="301"/>
      <c r="E4" s="301"/>
      <c r="F4" s="301"/>
      <c r="G4" s="301"/>
      <c r="H4" s="302"/>
    </row>
    <row r="5" spans="2:8" x14ac:dyDescent="0.4">
      <c r="B5" s="159" t="s">
        <v>104</v>
      </c>
      <c r="C5" s="301"/>
      <c r="D5" s="301"/>
      <c r="E5" s="301"/>
      <c r="F5" s="301"/>
      <c r="G5" s="301"/>
      <c r="H5" s="301"/>
    </row>
    <row r="6" spans="2:8" x14ac:dyDescent="0.4">
      <c r="B6" s="537" t="s">
        <v>7</v>
      </c>
      <c r="C6" s="533" t="s">
        <v>384</v>
      </c>
      <c r="D6" s="534"/>
      <c r="E6" s="533" t="s">
        <v>383</v>
      </c>
      <c r="F6" s="534"/>
    </row>
    <row r="7" spans="2:8" x14ac:dyDescent="0.4">
      <c r="B7" s="538"/>
      <c r="C7" s="303" t="s">
        <v>103</v>
      </c>
      <c r="D7" s="304" t="s">
        <v>409</v>
      </c>
      <c r="E7" s="303" t="s">
        <v>103</v>
      </c>
      <c r="F7" s="304" t="s">
        <v>409</v>
      </c>
    </row>
    <row r="8" spans="2:8" x14ac:dyDescent="0.4">
      <c r="B8" s="305" t="s">
        <v>102</v>
      </c>
      <c r="C8" s="306"/>
      <c r="D8" s="307"/>
      <c r="E8" s="307"/>
      <c r="F8" s="308"/>
    </row>
    <row r="9" spans="2:8" x14ac:dyDescent="0.4">
      <c r="B9" s="309" t="s">
        <v>100</v>
      </c>
      <c r="C9" s="310">
        <v>100</v>
      </c>
      <c r="D9" s="141">
        <f>C9*10</f>
        <v>1000</v>
      </c>
      <c r="E9" s="311">
        <v>100</v>
      </c>
      <c r="F9" s="141">
        <f>E9*10</f>
        <v>1000</v>
      </c>
    </row>
    <row r="10" spans="2:8" x14ac:dyDescent="0.4">
      <c r="B10" s="312"/>
      <c r="C10" s="313"/>
      <c r="D10" s="314"/>
      <c r="E10" s="314"/>
      <c r="F10" s="176"/>
    </row>
    <row r="11" spans="2:8" x14ac:dyDescent="0.4">
      <c r="B11" s="315"/>
      <c r="C11" s="316"/>
      <c r="D11" s="141"/>
      <c r="E11" s="141"/>
      <c r="F11" s="141"/>
    </row>
    <row r="12" spans="2:8" ht="33.6" x14ac:dyDescent="0.4">
      <c r="B12" s="315" t="s">
        <v>101</v>
      </c>
      <c r="C12" s="317"/>
      <c r="D12" s="318"/>
      <c r="E12" s="319"/>
      <c r="F12" s="318"/>
    </row>
    <row r="13" spans="2:8" x14ac:dyDescent="0.4">
      <c r="B13" s="309" t="s">
        <v>100</v>
      </c>
      <c r="C13" s="317">
        <v>67.784499999999994</v>
      </c>
      <c r="D13" s="318">
        <f>C13*10</f>
        <v>677.84499999999991</v>
      </c>
      <c r="E13" s="319">
        <v>67.784499999999994</v>
      </c>
      <c r="F13" s="318">
        <f>E13*10</f>
        <v>677.84499999999991</v>
      </c>
    </row>
    <row r="14" spans="2:8" x14ac:dyDescent="0.4">
      <c r="B14" s="320"/>
      <c r="C14" s="313"/>
      <c r="D14" s="141"/>
      <c r="E14" s="141"/>
      <c r="F14" s="141"/>
    </row>
    <row r="15" spans="2:8" x14ac:dyDescent="0.4">
      <c r="B15" s="321"/>
      <c r="C15" s="322">
        <f>SUM(C12:C14)</f>
        <v>67.784499999999994</v>
      </c>
      <c r="D15" s="285">
        <f>SUM(D12:D14)</f>
        <v>677.84499999999991</v>
      </c>
      <c r="E15" s="323">
        <f>SUM(E12:E14)</f>
        <v>67.784499999999994</v>
      </c>
      <c r="F15" s="285">
        <f>SUM(F12:F14)</f>
        <v>677.84499999999991</v>
      </c>
    </row>
    <row r="16" spans="2:8" x14ac:dyDescent="0.4">
      <c r="B16" s="324"/>
      <c r="C16" s="122"/>
      <c r="D16" s="122"/>
      <c r="E16" s="122"/>
      <c r="F16" s="124"/>
      <c r="G16" s="124"/>
      <c r="H16" s="124"/>
    </row>
    <row r="17" spans="2:8" x14ac:dyDescent="0.4">
      <c r="B17" s="147" t="s">
        <v>99</v>
      </c>
      <c r="C17" s="122"/>
      <c r="D17" s="122"/>
      <c r="E17" s="122"/>
      <c r="F17" s="124"/>
      <c r="G17" s="124"/>
      <c r="H17" s="124"/>
    </row>
    <row r="18" spans="2:8" x14ac:dyDescent="0.4">
      <c r="B18" s="147"/>
      <c r="C18" s="122"/>
      <c r="D18" s="122"/>
      <c r="E18" s="122"/>
      <c r="F18" s="124"/>
      <c r="G18" s="124"/>
      <c r="H18" s="124"/>
    </row>
    <row r="19" spans="2:8" x14ac:dyDescent="0.4">
      <c r="B19" s="535" t="s">
        <v>7</v>
      </c>
      <c r="C19" s="531" t="s">
        <v>393</v>
      </c>
      <c r="D19" s="532"/>
      <c r="E19" s="531" t="s">
        <v>293</v>
      </c>
      <c r="F19" s="532"/>
      <c r="G19" s="325"/>
      <c r="H19" s="124"/>
    </row>
    <row r="20" spans="2:8" ht="33.6" x14ac:dyDescent="0.4">
      <c r="B20" s="536"/>
      <c r="C20" s="326" t="s">
        <v>98</v>
      </c>
      <c r="D20" s="304" t="s">
        <v>409</v>
      </c>
      <c r="E20" s="326" t="s">
        <v>98</v>
      </c>
      <c r="F20" s="304" t="s">
        <v>409</v>
      </c>
      <c r="H20" s="124"/>
    </row>
    <row r="21" spans="2:8" ht="33.6" x14ac:dyDescent="0.4">
      <c r="B21" s="327" t="s">
        <v>97</v>
      </c>
      <c r="C21" s="214"/>
      <c r="D21" s="328"/>
      <c r="E21" s="307"/>
      <c r="F21" s="329"/>
      <c r="H21" s="124"/>
    </row>
    <row r="22" spans="2:8" x14ac:dyDescent="0.4">
      <c r="B22" s="178"/>
      <c r="C22" s="330"/>
      <c r="D22" s="331"/>
      <c r="E22" s="331"/>
      <c r="F22" s="331"/>
      <c r="H22" s="124"/>
    </row>
    <row r="23" spans="2:8" x14ac:dyDescent="0.4">
      <c r="B23" s="332" t="s">
        <v>96</v>
      </c>
      <c r="C23" s="333">
        <v>67.784499999999994</v>
      </c>
      <c r="D23" s="334">
        <f>C23*10</f>
        <v>677.84499999999991</v>
      </c>
      <c r="E23" s="335">
        <v>67.784499999999994</v>
      </c>
      <c r="F23" s="336">
        <f>(E23*10)</f>
        <v>677.84499999999991</v>
      </c>
      <c r="H23" s="124"/>
    </row>
    <row r="24" spans="2:8" s="340" customFormat="1" x14ac:dyDescent="0.3">
      <c r="B24" s="337" t="s">
        <v>95</v>
      </c>
      <c r="C24" s="338">
        <v>0</v>
      </c>
      <c r="D24" s="339">
        <v>0</v>
      </c>
      <c r="E24" s="339">
        <v>0</v>
      </c>
      <c r="F24" s="339">
        <v>0</v>
      </c>
      <c r="H24" s="341"/>
    </row>
    <row r="25" spans="2:8" x14ac:dyDescent="0.4">
      <c r="B25" s="342" t="s">
        <v>94</v>
      </c>
      <c r="C25" s="343">
        <f>SUM(C23:C24)</f>
        <v>67.784499999999994</v>
      </c>
      <c r="D25" s="343">
        <f>SUM(D23:D24)</f>
        <v>677.84499999999991</v>
      </c>
      <c r="E25" s="343">
        <f>SUM(E23:E24)</f>
        <v>67.784499999999994</v>
      </c>
      <c r="F25" s="294">
        <f>SUM(F23:F24)</f>
        <v>677.84499999999991</v>
      </c>
      <c r="H25" s="124"/>
    </row>
    <row r="26" spans="2:8" x14ac:dyDescent="0.4">
      <c r="B26" s="344"/>
      <c r="C26" s="122"/>
      <c r="D26" s="122"/>
      <c r="E26" s="122"/>
      <c r="F26" s="124"/>
      <c r="G26" s="124"/>
      <c r="H26" s="124"/>
    </row>
    <row r="27" spans="2:8" ht="44.25" customHeight="1" x14ac:dyDescent="0.4">
      <c r="B27" s="526" t="s">
        <v>412</v>
      </c>
      <c r="C27" s="527"/>
      <c r="D27" s="527"/>
      <c r="E27" s="527"/>
      <c r="F27" s="527"/>
      <c r="G27" s="124"/>
      <c r="H27" s="124"/>
    </row>
    <row r="28" spans="2:8" ht="35.25" customHeight="1" x14ac:dyDescent="0.4">
      <c r="B28" s="526" t="s">
        <v>415</v>
      </c>
      <c r="C28" s="527"/>
      <c r="D28" s="527"/>
      <c r="E28" s="527"/>
      <c r="F28" s="527"/>
      <c r="G28" s="124"/>
      <c r="H28" s="124"/>
    </row>
    <row r="29" spans="2:8" ht="66.75" customHeight="1" x14ac:dyDescent="0.4">
      <c r="B29" s="528" t="s">
        <v>413</v>
      </c>
      <c r="C29" s="528"/>
      <c r="D29" s="528"/>
      <c r="E29" s="528"/>
      <c r="F29" s="528"/>
      <c r="G29" s="124"/>
      <c r="H29" s="124"/>
    </row>
    <row r="30" spans="2:8" x14ac:dyDescent="0.4">
      <c r="B30" s="344"/>
      <c r="C30" s="122"/>
      <c r="D30" s="122"/>
      <c r="E30" s="122"/>
      <c r="F30" s="124"/>
      <c r="G30" s="124"/>
      <c r="H30" s="124"/>
    </row>
    <row r="31" spans="2:8" x14ac:dyDescent="0.4">
      <c r="B31" s="523" t="s">
        <v>93</v>
      </c>
      <c r="C31" s="523"/>
      <c r="D31" s="523"/>
      <c r="E31" s="523"/>
      <c r="F31" s="523"/>
      <c r="G31" s="124"/>
      <c r="H31" s="124"/>
    </row>
    <row r="32" spans="2:8" x14ac:dyDescent="0.4">
      <c r="B32" s="524" t="s">
        <v>92</v>
      </c>
      <c r="C32" s="524"/>
      <c r="D32" s="524"/>
      <c r="E32" s="525" t="s">
        <v>394</v>
      </c>
      <c r="F32" s="525"/>
      <c r="G32" s="124"/>
      <c r="H32" s="124"/>
    </row>
    <row r="33" spans="2:8" x14ac:dyDescent="0.4">
      <c r="B33" s="524"/>
      <c r="C33" s="524"/>
      <c r="D33" s="524"/>
      <c r="E33" s="131" t="s">
        <v>91</v>
      </c>
      <c r="F33" s="131" t="s">
        <v>90</v>
      </c>
      <c r="G33" s="124"/>
      <c r="H33" s="124"/>
    </row>
    <row r="34" spans="2:8" x14ac:dyDescent="0.4">
      <c r="B34" s="522" t="s">
        <v>89</v>
      </c>
      <c r="C34" s="522"/>
      <c r="D34" s="522"/>
      <c r="E34" s="345">
        <v>100</v>
      </c>
      <c r="F34" s="346">
        <v>6778450</v>
      </c>
      <c r="G34" s="124"/>
      <c r="H34" s="124"/>
    </row>
  </sheetData>
  <mergeCells count="15">
    <mergeCell ref="B2:F2"/>
    <mergeCell ref="B3:F3"/>
    <mergeCell ref="C19:D19"/>
    <mergeCell ref="E19:F19"/>
    <mergeCell ref="E6:F6"/>
    <mergeCell ref="C6:D6"/>
    <mergeCell ref="B19:B20"/>
    <mergeCell ref="B6:B7"/>
    <mergeCell ref="B34:D34"/>
    <mergeCell ref="B31:F31"/>
    <mergeCell ref="B32:D33"/>
    <mergeCell ref="E32:F32"/>
    <mergeCell ref="B27:F27"/>
    <mergeCell ref="B28:F28"/>
    <mergeCell ref="B29:F29"/>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21"/>
  <sheetViews>
    <sheetView showGridLines="0" tabSelected="1" view="pageBreakPreview" topLeftCell="A62" zoomScaleSheetLayoutView="100" workbookViewId="0">
      <selection activeCell="F71" sqref="F71"/>
    </sheetView>
  </sheetViews>
  <sheetFormatPr defaultRowHeight="16.8" x14ac:dyDescent="0.4"/>
  <cols>
    <col min="1" max="1" width="4.44140625" style="347" customWidth="1"/>
    <col min="2" max="2" width="51.33203125" style="122" customWidth="1"/>
    <col min="3" max="3" width="18.5546875" style="123" customWidth="1"/>
    <col min="4" max="4" width="17.33203125" style="123" customWidth="1"/>
    <col min="5" max="5" width="14.109375" style="122" bestFit="1" customWidth="1"/>
    <col min="6" max="6" width="13.33203125" style="122" bestFit="1" customWidth="1"/>
    <col min="7" max="7" width="11" style="122" bestFit="1" customWidth="1"/>
    <col min="8" max="8" width="10.44140625" style="122" bestFit="1" customWidth="1"/>
    <col min="9" max="255" width="9.33203125" style="122"/>
    <col min="256" max="256" width="4.44140625" style="122" customWidth="1"/>
    <col min="257" max="257" width="38" style="122" customWidth="1"/>
    <col min="258" max="258" width="17.5546875" style="122" customWidth="1"/>
    <col min="259" max="260" width="17.33203125" style="122" customWidth="1"/>
    <col min="261" max="262" width="13.33203125" style="122" bestFit="1" customWidth="1"/>
    <col min="263" max="263" width="11" style="122" bestFit="1" customWidth="1"/>
    <col min="264" max="264" width="10.44140625" style="122" bestFit="1" customWidth="1"/>
    <col min="265" max="511" width="9.33203125" style="122"/>
    <col min="512" max="512" width="4.44140625" style="122" customWidth="1"/>
    <col min="513" max="513" width="38" style="122" customWidth="1"/>
    <col min="514" max="514" width="17.5546875" style="122" customWidth="1"/>
    <col min="515" max="516" width="17.33203125" style="122" customWidth="1"/>
    <col min="517" max="518" width="13.33203125" style="122" bestFit="1" customWidth="1"/>
    <col min="519" max="519" width="11" style="122" bestFit="1" customWidth="1"/>
    <col min="520" max="520" width="10.44140625" style="122" bestFit="1" customWidth="1"/>
    <col min="521" max="767" width="9.33203125" style="122"/>
    <col min="768" max="768" width="4.44140625" style="122" customWidth="1"/>
    <col min="769" max="769" width="38" style="122" customWidth="1"/>
    <col min="770" max="770" width="17.5546875" style="122" customWidth="1"/>
    <col min="771" max="772" width="17.33203125" style="122" customWidth="1"/>
    <col min="773" max="774" width="13.33203125" style="122" bestFit="1" customWidth="1"/>
    <col min="775" max="775" width="11" style="122" bestFit="1" customWidth="1"/>
    <col min="776" max="776" width="10.44140625" style="122" bestFit="1" customWidth="1"/>
    <col min="777" max="1023" width="9.33203125" style="122"/>
    <col min="1024" max="1024" width="4.44140625" style="122" customWidth="1"/>
    <col min="1025" max="1025" width="38" style="122" customWidth="1"/>
    <col min="1026" max="1026" width="17.5546875" style="122" customWidth="1"/>
    <col min="1027" max="1028" width="17.33203125" style="122" customWidth="1"/>
    <col min="1029" max="1030" width="13.33203125" style="122" bestFit="1" customWidth="1"/>
    <col min="1031" max="1031" width="11" style="122" bestFit="1" customWidth="1"/>
    <col min="1032" max="1032" width="10.44140625" style="122" bestFit="1" customWidth="1"/>
    <col min="1033" max="1279" width="9.33203125" style="122"/>
    <col min="1280" max="1280" width="4.44140625" style="122" customWidth="1"/>
    <col min="1281" max="1281" width="38" style="122" customWidth="1"/>
    <col min="1282" max="1282" width="17.5546875" style="122" customWidth="1"/>
    <col min="1283" max="1284" width="17.33203125" style="122" customWidth="1"/>
    <col min="1285" max="1286" width="13.33203125" style="122" bestFit="1" customWidth="1"/>
    <col min="1287" max="1287" width="11" style="122" bestFit="1" customWidth="1"/>
    <col min="1288" max="1288" width="10.44140625" style="122" bestFit="1" customWidth="1"/>
    <col min="1289" max="1535" width="9.33203125" style="122"/>
    <col min="1536" max="1536" width="4.44140625" style="122" customWidth="1"/>
    <col min="1537" max="1537" width="38" style="122" customWidth="1"/>
    <col min="1538" max="1538" width="17.5546875" style="122" customWidth="1"/>
    <col min="1539" max="1540" width="17.33203125" style="122" customWidth="1"/>
    <col min="1541" max="1542" width="13.33203125" style="122" bestFit="1" customWidth="1"/>
    <col min="1543" max="1543" width="11" style="122" bestFit="1" customWidth="1"/>
    <col min="1544" max="1544" width="10.44140625" style="122" bestFit="1" customWidth="1"/>
    <col min="1545" max="1791" width="9.33203125" style="122"/>
    <col min="1792" max="1792" width="4.44140625" style="122" customWidth="1"/>
    <col min="1793" max="1793" width="38" style="122" customWidth="1"/>
    <col min="1794" max="1794" width="17.5546875" style="122" customWidth="1"/>
    <col min="1795" max="1796" width="17.33203125" style="122" customWidth="1"/>
    <col min="1797" max="1798" width="13.33203125" style="122" bestFit="1" customWidth="1"/>
    <col min="1799" max="1799" width="11" style="122" bestFit="1" customWidth="1"/>
    <col min="1800" max="1800" width="10.44140625" style="122" bestFit="1" customWidth="1"/>
    <col min="1801" max="2047" width="9.33203125" style="122"/>
    <col min="2048" max="2048" width="4.44140625" style="122" customWidth="1"/>
    <col min="2049" max="2049" width="38" style="122" customWidth="1"/>
    <col min="2050" max="2050" width="17.5546875" style="122" customWidth="1"/>
    <col min="2051" max="2052" width="17.33203125" style="122" customWidth="1"/>
    <col min="2053" max="2054" width="13.33203125" style="122" bestFit="1" customWidth="1"/>
    <col min="2055" max="2055" width="11" style="122" bestFit="1" customWidth="1"/>
    <col min="2056" max="2056" width="10.44140625" style="122" bestFit="1" customWidth="1"/>
    <col min="2057" max="2303" width="9.33203125" style="122"/>
    <col min="2304" max="2304" width="4.44140625" style="122" customWidth="1"/>
    <col min="2305" max="2305" width="38" style="122" customWidth="1"/>
    <col min="2306" max="2306" width="17.5546875" style="122" customWidth="1"/>
    <col min="2307" max="2308" width="17.33203125" style="122" customWidth="1"/>
    <col min="2309" max="2310" width="13.33203125" style="122" bestFit="1" customWidth="1"/>
    <col min="2311" max="2311" width="11" style="122" bestFit="1" customWidth="1"/>
    <col min="2312" max="2312" width="10.44140625" style="122" bestFit="1" customWidth="1"/>
    <col min="2313" max="2559" width="9.33203125" style="122"/>
    <col min="2560" max="2560" width="4.44140625" style="122" customWidth="1"/>
    <col min="2561" max="2561" width="38" style="122" customWidth="1"/>
    <col min="2562" max="2562" width="17.5546875" style="122" customWidth="1"/>
    <col min="2563" max="2564" width="17.33203125" style="122" customWidth="1"/>
    <col min="2565" max="2566" width="13.33203125" style="122" bestFit="1" customWidth="1"/>
    <col min="2567" max="2567" width="11" style="122" bestFit="1" customWidth="1"/>
    <col min="2568" max="2568" width="10.44140625" style="122" bestFit="1" customWidth="1"/>
    <col min="2569" max="2815" width="9.33203125" style="122"/>
    <col min="2816" max="2816" width="4.44140625" style="122" customWidth="1"/>
    <col min="2817" max="2817" width="38" style="122" customWidth="1"/>
    <col min="2818" max="2818" width="17.5546875" style="122" customWidth="1"/>
    <col min="2819" max="2820" width="17.33203125" style="122" customWidth="1"/>
    <col min="2821" max="2822" width="13.33203125" style="122" bestFit="1" customWidth="1"/>
    <col min="2823" max="2823" width="11" style="122" bestFit="1" customWidth="1"/>
    <col min="2824" max="2824" width="10.44140625" style="122" bestFit="1" customWidth="1"/>
    <col min="2825" max="3071" width="9.33203125" style="122"/>
    <col min="3072" max="3072" width="4.44140625" style="122" customWidth="1"/>
    <col min="3073" max="3073" width="38" style="122" customWidth="1"/>
    <col min="3074" max="3074" width="17.5546875" style="122" customWidth="1"/>
    <col min="3075" max="3076" width="17.33203125" style="122" customWidth="1"/>
    <col min="3077" max="3078" width="13.33203125" style="122" bestFit="1" customWidth="1"/>
    <col min="3079" max="3079" width="11" style="122" bestFit="1" customWidth="1"/>
    <col min="3080" max="3080" width="10.44140625" style="122" bestFit="1" customWidth="1"/>
    <col min="3081" max="3327" width="9.33203125" style="122"/>
    <col min="3328" max="3328" width="4.44140625" style="122" customWidth="1"/>
    <col min="3329" max="3329" width="38" style="122" customWidth="1"/>
    <col min="3330" max="3330" width="17.5546875" style="122" customWidth="1"/>
    <col min="3331" max="3332" width="17.33203125" style="122" customWidth="1"/>
    <col min="3333" max="3334" width="13.33203125" style="122" bestFit="1" customWidth="1"/>
    <col min="3335" max="3335" width="11" style="122" bestFit="1" customWidth="1"/>
    <col min="3336" max="3336" width="10.44140625" style="122" bestFit="1" customWidth="1"/>
    <col min="3337" max="3583" width="9.33203125" style="122"/>
    <col min="3584" max="3584" width="4.44140625" style="122" customWidth="1"/>
    <col min="3585" max="3585" width="38" style="122" customWidth="1"/>
    <col min="3586" max="3586" width="17.5546875" style="122" customWidth="1"/>
    <col min="3587" max="3588" width="17.33203125" style="122" customWidth="1"/>
    <col min="3589" max="3590" width="13.33203125" style="122" bestFit="1" customWidth="1"/>
    <col min="3591" max="3591" width="11" style="122" bestFit="1" customWidth="1"/>
    <col min="3592" max="3592" width="10.44140625" style="122" bestFit="1" customWidth="1"/>
    <col min="3593" max="3839" width="9.33203125" style="122"/>
    <col min="3840" max="3840" width="4.44140625" style="122" customWidth="1"/>
    <col min="3841" max="3841" width="38" style="122" customWidth="1"/>
    <col min="3842" max="3842" width="17.5546875" style="122" customWidth="1"/>
    <col min="3843" max="3844" width="17.33203125" style="122" customWidth="1"/>
    <col min="3845" max="3846" width="13.33203125" style="122" bestFit="1" customWidth="1"/>
    <col min="3847" max="3847" width="11" style="122" bestFit="1" customWidth="1"/>
    <col min="3848" max="3848" width="10.44140625" style="122" bestFit="1" customWidth="1"/>
    <col min="3849" max="4095" width="9.33203125" style="122"/>
    <col min="4096" max="4096" width="4.44140625" style="122" customWidth="1"/>
    <col min="4097" max="4097" width="38" style="122" customWidth="1"/>
    <col min="4098" max="4098" width="17.5546875" style="122" customWidth="1"/>
    <col min="4099" max="4100" width="17.33203125" style="122" customWidth="1"/>
    <col min="4101" max="4102" width="13.33203125" style="122" bestFit="1" customWidth="1"/>
    <col min="4103" max="4103" width="11" style="122" bestFit="1" customWidth="1"/>
    <col min="4104" max="4104" width="10.44140625" style="122" bestFit="1" customWidth="1"/>
    <col min="4105" max="4351" width="9.33203125" style="122"/>
    <col min="4352" max="4352" width="4.44140625" style="122" customWidth="1"/>
    <col min="4353" max="4353" width="38" style="122" customWidth="1"/>
    <col min="4354" max="4354" width="17.5546875" style="122" customWidth="1"/>
    <col min="4355" max="4356" width="17.33203125" style="122" customWidth="1"/>
    <col min="4357" max="4358" width="13.33203125" style="122" bestFit="1" customWidth="1"/>
    <col min="4359" max="4359" width="11" style="122" bestFit="1" customWidth="1"/>
    <col min="4360" max="4360" width="10.44140625" style="122" bestFit="1" customWidth="1"/>
    <col min="4361" max="4607" width="9.33203125" style="122"/>
    <col min="4608" max="4608" width="4.44140625" style="122" customWidth="1"/>
    <col min="4609" max="4609" width="38" style="122" customWidth="1"/>
    <col min="4610" max="4610" width="17.5546875" style="122" customWidth="1"/>
    <col min="4611" max="4612" width="17.33203125" style="122" customWidth="1"/>
    <col min="4613" max="4614" width="13.33203125" style="122" bestFit="1" customWidth="1"/>
    <col min="4615" max="4615" width="11" style="122" bestFit="1" customWidth="1"/>
    <col min="4616" max="4616" width="10.44140625" style="122" bestFit="1" customWidth="1"/>
    <col min="4617" max="4863" width="9.33203125" style="122"/>
    <col min="4864" max="4864" width="4.44140625" style="122" customWidth="1"/>
    <col min="4865" max="4865" width="38" style="122" customWidth="1"/>
    <col min="4866" max="4866" width="17.5546875" style="122" customWidth="1"/>
    <col min="4867" max="4868" width="17.33203125" style="122" customWidth="1"/>
    <col min="4869" max="4870" width="13.33203125" style="122" bestFit="1" customWidth="1"/>
    <col min="4871" max="4871" width="11" style="122" bestFit="1" customWidth="1"/>
    <col min="4872" max="4872" width="10.44140625" style="122" bestFit="1" customWidth="1"/>
    <col min="4873" max="5119" width="9.33203125" style="122"/>
    <col min="5120" max="5120" width="4.44140625" style="122" customWidth="1"/>
    <col min="5121" max="5121" width="38" style="122" customWidth="1"/>
    <col min="5122" max="5122" width="17.5546875" style="122" customWidth="1"/>
    <col min="5123" max="5124" width="17.33203125" style="122" customWidth="1"/>
    <col min="5125" max="5126" width="13.33203125" style="122" bestFit="1" customWidth="1"/>
    <col min="5127" max="5127" width="11" style="122" bestFit="1" customWidth="1"/>
    <col min="5128" max="5128" width="10.44140625" style="122" bestFit="1" customWidth="1"/>
    <col min="5129" max="5375" width="9.33203125" style="122"/>
    <col min="5376" max="5376" width="4.44140625" style="122" customWidth="1"/>
    <col min="5377" max="5377" width="38" style="122" customWidth="1"/>
    <col min="5378" max="5378" width="17.5546875" style="122" customWidth="1"/>
    <col min="5379" max="5380" width="17.33203125" style="122" customWidth="1"/>
    <col min="5381" max="5382" width="13.33203125" style="122" bestFit="1" customWidth="1"/>
    <col min="5383" max="5383" width="11" style="122" bestFit="1" customWidth="1"/>
    <col min="5384" max="5384" width="10.44140625" style="122" bestFit="1" customWidth="1"/>
    <col min="5385" max="5631" width="9.33203125" style="122"/>
    <col min="5632" max="5632" width="4.44140625" style="122" customWidth="1"/>
    <col min="5633" max="5633" width="38" style="122" customWidth="1"/>
    <col min="5634" max="5634" width="17.5546875" style="122" customWidth="1"/>
    <col min="5635" max="5636" width="17.33203125" style="122" customWidth="1"/>
    <col min="5637" max="5638" width="13.33203125" style="122" bestFit="1" customWidth="1"/>
    <col min="5639" max="5639" width="11" style="122" bestFit="1" customWidth="1"/>
    <col min="5640" max="5640" width="10.44140625" style="122" bestFit="1" customWidth="1"/>
    <col min="5641" max="5887" width="9.33203125" style="122"/>
    <col min="5888" max="5888" width="4.44140625" style="122" customWidth="1"/>
    <col min="5889" max="5889" width="38" style="122" customWidth="1"/>
    <col min="5890" max="5890" width="17.5546875" style="122" customWidth="1"/>
    <col min="5891" max="5892" width="17.33203125" style="122" customWidth="1"/>
    <col min="5893" max="5894" width="13.33203125" style="122" bestFit="1" customWidth="1"/>
    <col min="5895" max="5895" width="11" style="122" bestFit="1" customWidth="1"/>
    <col min="5896" max="5896" width="10.44140625" style="122" bestFit="1" customWidth="1"/>
    <col min="5897" max="6143" width="9.33203125" style="122"/>
    <col min="6144" max="6144" width="4.44140625" style="122" customWidth="1"/>
    <col min="6145" max="6145" width="38" style="122" customWidth="1"/>
    <col min="6146" max="6146" width="17.5546875" style="122" customWidth="1"/>
    <col min="6147" max="6148" width="17.33203125" style="122" customWidth="1"/>
    <col min="6149" max="6150" width="13.33203125" style="122" bestFit="1" customWidth="1"/>
    <col min="6151" max="6151" width="11" style="122" bestFit="1" customWidth="1"/>
    <col min="6152" max="6152" width="10.44140625" style="122" bestFit="1" customWidth="1"/>
    <col min="6153" max="6399" width="9.33203125" style="122"/>
    <col min="6400" max="6400" width="4.44140625" style="122" customWidth="1"/>
    <col min="6401" max="6401" width="38" style="122" customWidth="1"/>
    <col min="6402" max="6402" width="17.5546875" style="122" customWidth="1"/>
    <col min="6403" max="6404" width="17.33203125" style="122" customWidth="1"/>
    <col min="6405" max="6406" width="13.33203125" style="122" bestFit="1" customWidth="1"/>
    <col min="6407" max="6407" width="11" style="122" bestFit="1" customWidth="1"/>
    <col min="6408" max="6408" width="10.44140625" style="122" bestFit="1" customWidth="1"/>
    <col min="6409" max="6655" width="9.33203125" style="122"/>
    <col min="6656" max="6656" width="4.44140625" style="122" customWidth="1"/>
    <col min="6657" max="6657" width="38" style="122" customWidth="1"/>
    <col min="6658" max="6658" width="17.5546875" style="122" customWidth="1"/>
    <col min="6659" max="6660" width="17.33203125" style="122" customWidth="1"/>
    <col min="6661" max="6662" width="13.33203125" style="122" bestFit="1" customWidth="1"/>
    <col min="6663" max="6663" width="11" style="122" bestFit="1" customWidth="1"/>
    <col min="6664" max="6664" width="10.44140625" style="122" bestFit="1" customWidth="1"/>
    <col min="6665" max="6911" width="9.33203125" style="122"/>
    <col min="6912" max="6912" width="4.44140625" style="122" customWidth="1"/>
    <col min="6913" max="6913" width="38" style="122" customWidth="1"/>
    <col min="6914" max="6914" width="17.5546875" style="122" customWidth="1"/>
    <col min="6915" max="6916" width="17.33203125" style="122" customWidth="1"/>
    <col min="6917" max="6918" width="13.33203125" style="122" bestFit="1" customWidth="1"/>
    <col min="6919" max="6919" width="11" style="122" bestFit="1" customWidth="1"/>
    <col min="6920" max="6920" width="10.44140625" style="122" bestFit="1" customWidth="1"/>
    <col min="6921" max="7167" width="9.33203125" style="122"/>
    <col min="7168" max="7168" width="4.44140625" style="122" customWidth="1"/>
    <col min="7169" max="7169" width="38" style="122" customWidth="1"/>
    <col min="7170" max="7170" width="17.5546875" style="122" customWidth="1"/>
    <col min="7171" max="7172" width="17.33203125" style="122" customWidth="1"/>
    <col min="7173" max="7174" width="13.33203125" style="122" bestFit="1" customWidth="1"/>
    <col min="7175" max="7175" width="11" style="122" bestFit="1" customWidth="1"/>
    <col min="7176" max="7176" width="10.44140625" style="122" bestFit="1" customWidth="1"/>
    <col min="7177" max="7423" width="9.33203125" style="122"/>
    <col min="7424" max="7424" width="4.44140625" style="122" customWidth="1"/>
    <col min="7425" max="7425" width="38" style="122" customWidth="1"/>
    <col min="7426" max="7426" width="17.5546875" style="122" customWidth="1"/>
    <col min="7427" max="7428" width="17.33203125" style="122" customWidth="1"/>
    <col min="7429" max="7430" width="13.33203125" style="122" bestFit="1" customWidth="1"/>
    <col min="7431" max="7431" width="11" style="122" bestFit="1" customWidth="1"/>
    <col min="7432" max="7432" width="10.44140625" style="122" bestFit="1" customWidth="1"/>
    <col min="7433" max="7679" width="9.33203125" style="122"/>
    <col min="7680" max="7680" width="4.44140625" style="122" customWidth="1"/>
    <col min="7681" max="7681" width="38" style="122" customWidth="1"/>
    <col min="7682" max="7682" width="17.5546875" style="122" customWidth="1"/>
    <col min="7683" max="7684" width="17.33203125" style="122" customWidth="1"/>
    <col min="7685" max="7686" width="13.33203125" style="122" bestFit="1" customWidth="1"/>
    <col min="7687" max="7687" width="11" style="122" bestFit="1" customWidth="1"/>
    <col min="7688" max="7688" width="10.44140625" style="122" bestFit="1" customWidth="1"/>
    <col min="7689" max="7935" width="9.33203125" style="122"/>
    <col min="7936" max="7936" width="4.44140625" style="122" customWidth="1"/>
    <col min="7937" max="7937" width="38" style="122" customWidth="1"/>
    <col min="7938" max="7938" width="17.5546875" style="122" customWidth="1"/>
    <col min="7939" max="7940" width="17.33203125" style="122" customWidth="1"/>
    <col min="7941" max="7942" width="13.33203125" style="122" bestFit="1" customWidth="1"/>
    <col min="7943" max="7943" width="11" style="122" bestFit="1" customWidth="1"/>
    <col min="7944" max="7944" width="10.44140625" style="122" bestFit="1" customWidth="1"/>
    <col min="7945" max="8191" width="9.33203125" style="122"/>
    <col min="8192" max="8192" width="4.44140625" style="122" customWidth="1"/>
    <col min="8193" max="8193" width="38" style="122" customWidth="1"/>
    <col min="8194" max="8194" width="17.5546875" style="122" customWidth="1"/>
    <col min="8195" max="8196" width="17.33203125" style="122" customWidth="1"/>
    <col min="8197" max="8198" width="13.33203125" style="122" bestFit="1" customWidth="1"/>
    <col min="8199" max="8199" width="11" style="122" bestFit="1" customWidth="1"/>
    <col min="8200" max="8200" width="10.44140625" style="122" bestFit="1" customWidth="1"/>
    <col min="8201" max="8447" width="9.33203125" style="122"/>
    <col min="8448" max="8448" width="4.44140625" style="122" customWidth="1"/>
    <col min="8449" max="8449" width="38" style="122" customWidth="1"/>
    <col min="8450" max="8450" width="17.5546875" style="122" customWidth="1"/>
    <col min="8451" max="8452" width="17.33203125" style="122" customWidth="1"/>
    <col min="8453" max="8454" width="13.33203125" style="122" bestFit="1" customWidth="1"/>
    <col min="8455" max="8455" width="11" style="122" bestFit="1" customWidth="1"/>
    <col min="8456" max="8456" width="10.44140625" style="122" bestFit="1" customWidth="1"/>
    <col min="8457" max="8703" width="9.33203125" style="122"/>
    <col min="8704" max="8704" width="4.44140625" style="122" customWidth="1"/>
    <col min="8705" max="8705" width="38" style="122" customWidth="1"/>
    <col min="8706" max="8706" width="17.5546875" style="122" customWidth="1"/>
    <col min="8707" max="8708" width="17.33203125" style="122" customWidth="1"/>
    <col min="8709" max="8710" width="13.33203125" style="122" bestFit="1" customWidth="1"/>
    <col min="8711" max="8711" width="11" style="122" bestFit="1" customWidth="1"/>
    <col min="8712" max="8712" width="10.44140625" style="122" bestFit="1" customWidth="1"/>
    <col min="8713" max="8959" width="9.33203125" style="122"/>
    <col min="8960" max="8960" width="4.44140625" style="122" customWidth="1"/>
    <col min="8961" max="8961" width="38" style="122" customWidth="1"/>
    <col min="8962" max="8962" width="17.5546875" style="122" customWidth="1"/>
    <col min="8963" max="8964" width="17.33203125" style="122" customWidth="1"/>
    <col min="8965" max="8966" width="13.33203125" style="122" bestFit="1" customWidth="1"/>
    <col min="8967" max="8967" width="11" style="122" bestFit="1" customWidth="1"/>
    <col min="8968" max="8968" width="10.44140625" style="122" bestFit="1" customWidth="1"/>
    <col min="8969" max="9215" width="9.33203125" style="122"/>
    <col min="9216" max="9216" width="4.44140625" style="122" customWidth="1"/>
    <col min="9217" max="9217" width="38" style="122" customWidth="1"/>
    <col min="9218" max="9218" width="17.5546875" style="122" customWidth="1"/>
    <col min="9219" max="9220" width="17.33203125" style="122" customWidth="1"/>
    <col min="9221" max="9222" width="13.33203125" style="122" bestFit="1" customWidth="1"/>
    <col min="9223" max="9223" width="11" style="122" bestFit="1" customWidth="1"/>
    <col min="9224" max="9224" width="10.44140625" style="122" bestFit="1" customWidth="1"/>
    <col min="9225" max="9471" width="9.33203125" style="122"/>
    <col min="9472" max="9472" width="4.44140625" style="122" customWidth="1"/>
    <col min="9473" max="9473" width="38" style="122" customWidth="1"/>
    <col min="9474" max="9474" width="17.5546875" style="122" customWidth="1"/>
    <col min="9475" max="9476" width="17.33203125" style="122" customWidth="1"/>
    <col min="9477" max="9478" width="13.33203125" style="122" bestFit="1" customWidth="1"/>
    <col min="9479" max="9479" width="11" style="122" bestFit="1" customWidth="1"/>
    <col min="9480" max="9480" width="10.44140625" style="122" bestFit="1" customWidth="1"/>
    <col min="9481" max="9727" width="9.33203125" style="122"/>
    <col min="9728" max="9728" width="4.44140625" style="122" customWidth="1"/>
    <col min="9729" max="9729" width="38" style="122" customWidth="1"/>
    <col min="9730" max="9730" width="17.5546875" style="122" customWidth="1"/>
    <col min="9731" max="9732" width="17.33203125" style="122" customWidth="1"/>
    <col min="9733" max="9734" width="13.33203125" style="122" bestFit="1" customWidth="1"/>
    <col min="9735" max="9735" width="11" style="122" bestFit="1" customWidth="1"/>
    <col min="9736" max="9736" width="10.44140625" style="122" bestFit="1" customWidth="1"/>
    <col min="9737" max="9983" width="9.33203125" style="122"/>
    <col min="9984" max="9984" width="4.44140625" style="122" customWidth="1"/>
    <col min="9985" max="9985" width="38" style="122" customWidth="1"/>
    <col min="9986" max="9986" width="17.5546875" style="122" customWidth="1"/>
    <col min="9987" max="9988" width="17.33203125" style="122" customWidth="1"/>
    <col min="9989" max="9990" width="13.33203125" style="122" bestFit="1" customWidth="1"/>
    <col min="9991" max="9991" width="11" style="122" bestFit="1" customWidth="1"/>
    <col min="9992" max="9992" width="10.44140625" style="122" bestFit="1" customWidth="1"/>
    <col min="9993" max="10239" width="9.33203125" style="122"/>
    <col min="10240" max="10240" width="4.44140625" style="122" customWidth="1"/>
    <col min="10241" max="10241" width="38" style="122" customWidth="1"/>
    <col min="10242" max="10242" width="17.5546875" style="122" customWidth="1"/>
    <col min="10243" max="10244" width="17.33203125" style="122" customWidth="1"/>
    <col min="10245" max="10246" width="13.33203125" style="122" bestFit="1" customWidth="1"/>
    <col min="10247" max="10247" width="11" style="122" bestFit="1" customWidth="1"/>
    <col min="10248" max="10248" width="10.44140625" style="122" bestFit="1" customWidth="1"/>
    <col min="10249" max="10495" width="9.33203125" style="122"/>
    <col min="10496" max="10496" width="4.44140625" style="122" customWidth="1"/>
    <col min="10497" max="10497" width="38" style="122" customWidth="1"/>
    <col min="10498" max="10498" width="17.5546875" style="122" customWidth="1"/>
    <col min="10499" max="10500" width="17.33203125" style="122" customWidth="1"/>
    <col min="10501" max="10502" width="13.33203125" style="122" bestFit="1" customWidth="1"/>
    <col min="10503" max="10503" width="11" style="122" bestFit="1" customWidth="1"/>
    <col min="10504" max="10504" width="10.44140625" style="122" bestFit="1" customWidth="1"/>
    <col min="10505" max="10751" width="9.33203125" style="122"/>
    <col min="10752" max="10752" width="4.44140625" style="122" customWidth="1"/>
    <col min="10753" max="10753" width="38" style="122" customWidth="1"/>
    <col min="10754" max="10754" width="17.5546875" style="122" customWidth="1"/>
    <col min="10755" max="10756" width="17.33203125" style="122" customWidth="1"/>
    <col min="10757" max="10758" width="13.33203125" style="122" bestFit="1" customWidth="1"/>
    <col min="10759" max="10759" width="11" style="122" bestFit="1" customWidth="1"/>
    <col min="10760" max="10760" width="10.44140625" style="122" bestFit="1" customWidth="1"/>
    <col min="10761" max="11007" width="9.33203125" style="122"/>
    <col min="11008" max="11008" width="4.44140625" style="122" customWidth="1"/>
    <col min="11009" max="11009" width="38" style="122" customWidth="1"/>
    <col min="11010" max="11010" width="17.5546875" style="122" customWidth="1"/>
    <col min="11011" max="11012" width="17.33203125" style="122" customWidth="1"/>
    <col min="11013" max="11014" width="13.33203125" style="122" bestFit="1" customWidth="1"/>
    <col min="11015" max="11015" width="11" style="122" bestFit="1" customWidth="1"/>
    <col min="11016" max="11016" width="10.44140625" style="122" bestFit="1" customWidth="1"/>
    <col min="11017" max="11263" width="9.33203125" style="122"/>
    <col min="11264" max="11264" width="4.44140625" style="122" customWidth="1"/>
    <col min="11265" max="11265" width="38" style="122" customWidth="1"/>
    <col min="11266" max="11266" width="17.5546875" style="122" customWidth="1"/>
    <col min="11267" max="11268" width="17.33203125" style="122" customWidth="1"/>
    <col min="11269" max="11270" width="13.33203125" style="122" bestFit="1" customWidth="1"/>
    <col min="11271" max="11271" width="11" style="122" bestFit="1" customWidth="1"/>
    <col min="11272" max="11272" width="10.44140625" style="122" bestFit="1" customWidth="1"/>
    <col min="11273" max="11519" width="9.33203125" style="122"/>
    <col min="11520" max="11520" width="4.44140625" style="122" customWidth="1"/>
    <col min="11521" max="11521" width="38" style="122" customWidth="1"/>
    <col min="11522" max="11522" width="17.5546875" style="122" customWidth="1"/>
    <col min="11523" max="11524" width="17.33203125" style="122" customWidth="1"/>
    <col min="11525" max="11526" width="13.33203125" style="122" bestFit="1" customWidth="1"/>
    <col min="11527" max="11527" width="11" style="122" bestFit="1" customWidth="1"/>
    <col min="11528" max="11528" width="10.44140625" style="122" bestFit="1" customWidth="1"/>
    <col min="11529" max="11775" width="9.33203125" style="122"/>
    <col min="11776" max="11776" width="4.44140625" style="122" customWidth="1"/>
    <col min="11777" max="11777" width="38" style="122" customWidth="1"/>
    <col min="11778" max="11778" width="17.5546875" style="122" customWidth="1"/>
    <col min="11779" max="11780" width="17.33203125" style="122" customWidth="1"/>
    <col min="11781" max="11782" width="13.33203125" style="122" bestFit="1" customWidth="1"/>
    <col min="11783" max="11783" width="11" style="122" bestFit="1" customWidth="1"/>
    <col min="11784" max="11784" width="10.44140625" style="122" bestFit="1" customWidth="1"/>
    <col min="11785" max="12031" width="9.33203125" style="122"/>
    <col min="12032" max="12032" width="4.44140625" style="122" customWidth="1"/>
    <col min="12033" max="12033" width="38" style="122" customWidth="1"/>
    <col min="12034" max="12034" width="17.5546875" style="122" customWidth="1"/>
    <col min="12035" max="12036" width="17.33203125" style="122" customWidth="1"/>
    <col min="12037" max="12038" width="13.33203125" style="122" bestFit="1" customWidth="1"/>
    <col min="12039" max="12039" width="11" style="122" bestFit="1" customWidth="1"/>
    <col min="12040" max="12040" width="10.44140625" style="122" bestFit="1" customWidth="1"/>
    <col min="12041" max="12287" width="9.33203125" style="122"/>
    <col min="12288" max="12288" width="4.44140625" style="122" customWidth="1"/>
    <col min="12289" max="12289" width="38" style="122" customWidth="1"/>
    <col min="12290" max="12290" width="17.5546875" style="122" customWidth="1"/>
    <col min="12291" max="12292" width="17.33203125" style="122" customWidth="1"/>
    <col min="12293" max="12294" width="13.33203125" style="122" bestFit="1" customWidth="1"/>
    <col min="12295" max="12295" width="11" style="122" bestFit="1" customWidth="1"/>
    <col min="12296" max="12296" width="10.44140625" style="122" bestFit="1" customWidth="1"/>
    <col min="12297" max="12543" width="9.33203125" style="122"/>
    <col min="12544" max="12544" width="4.44140625" style="122" customWidth="1"/>
    <col min="12545" max="12545" width="38" style="122" customWidth="1"/>
    <col min="12546" max="12546" width="17.5546875" style="122" customWidth="1"/>
    <col min="12547" max="12548" width="17.33203125" style="122" customWidth="1"/>
    <col min="12549" max="12550" width="13.33203125" style="122" bestFit="1" customWidth="1"/>
    <col min="12551" max="12551" width="11" style="122" bestFit="1" customWidth="1"/>
    <col min="12552" max="12552" width="10.44140625" style="122" bestFit="1" customWidth="1"/>
    <col min="12553" max="12799" width="9.33203125" style="122"/>
    <col min="12800" max="12800" width="4.44140625" style="122" customWidth="1"/>
    <col min="12801" max="12801" width="38" style="122" customWidth="1"/>
    <col min="12802" max="12802" width="17.5546875" style="122" customWidth="1"/>
    <col min="12803" max="12804" width="17.33203125" style="122" customWidth="1"/>
    <col min="12805" max="12806" width="13.33203125" style="122" bestFit="1" customWidth="1"/>
    <col min="12807" max="12807" width="11" style="122" bestFit="1" customWidth="1"/>
    <col min="12808" max="12808" width="10.44140625" style="122" bestFit="1" customWidth="1"/>
    <col min="12809" max="13055" width="9.33203125" style="122"/>
    <col min="13056" max="13056" width="4.44140625" style="122" customWidth="1"/>
    <col min="13057" max="13057" width="38" style="122" customWidth="1"/>
    <col min="13058" max="13058" width="17.5546875" style="122" customWidth="1"/>
    <col min="13059" max="13060" width="17.33203125" style="122" customWidth="1"/>
    <col min="13061" max="13062" width="13.33203125" style="122" bestFit="1" customWidth="1"/>
    <col min="13063" max="13063" width="11" style="122" bestFit="1" customWidth="1"/>
    <col min="13064" max="13064" width="10.44140625" style="122" bestFit="1" customWidth="1"/>
    <col min="13065" max="13311" width="9.33203125" style="122"/>
    <col min="13312" max="13312" width="4.44140625" style="122" customWidth="1"/>
    <col min="13313" max="13313" width="38" style="122" customWidth="1"/>
    <col min="13314" max="13314" width="17.5546875" style="122" customWidth="1"/>
    <col min="13315" max="13316" width="17.33203125" style="122" customWidth="1"/>
    <col min="13317" max="13318" width="13.33203125" style="122" bestFit="1" customWidth="1"/>
    <col min="13319" max="13319" width="11" style="122" bestFit="1" customWidth="1"/>
    <col min="13320" max="13320" width="10.44140625" style="122" bestFit="1" customWidth="1"/>
    <col min="13321" max="13567" width="9.33203125" style="122"/>
    <col min="13568" max="13568" width="4.44140625" style="122" customWidth="1"/>
    <col min="13569" max="13569" width="38" style="122" customWidth="1"/>
    <col min="13570" max="13570" width="17.5546875" style="122" customWidth="1"/>
    <col min="13571" max="13572" width="17.33203125" style="122" customWidth="1"/>
    <col min="13573" max="13574" width="13.33203125" style="122" bestFit="1" customWidth="1"/>
    <col min="13575" max="13575" width="11" style="122" bestFit="1" customWidth="1"/>
    <col min="13576" max="13576" width="10.44140625" style="122" bestFit="1" customWidth="1"/>
    <col min="13577" max="13823" width="9.33203125" style="122"/>
    <col min="13824" max="13824" width="4.44140625" style="122" customWidth="1"/>
    <col min="13825" max="13825" width="38" style="122" customWidth="1"/>
    <col min="13826" max="13826" width="17.5546875" style="122" customWidth="1"/>
    <col min="13827" max="13828" width="17.33203125" style="122" customWidth="1"/>
    <col min="13829" max="13830" width="13.33203125" style="122" bestFit="1" customWidth="1"/>
    <col min="13831" max="13831" width="11" style="122" bestFit="1" customWidth="1"/>
    <col min="13832" max="13832" width="10.44140625" style="122" bestFit="1" customWidth="1"/>
    <col min="13833" max="14079" width="9.33203125" style="122"/>
    <col min="14080" max="14080" width="4.44140625" style="122" customWidth="1"/>
    <col min="14081" max="14081" width="38" style="122" customWidth="1"/>
    <col min="14082" max="14082" width="17.5546875" style="122" customWidth="1"/>
    <col min="14083" max="14084" width="17.33203125" style="122" customWidth="1"/>
    <col min="14085" max="14086" width="13.33203125" style="122" bestFit="1" customWidth="1"/>
    <col min="14087" max="14087" width="11" style="122" bestFit="1" customWidth="1"/>
    <col min="14088" max="14088" width="10.44140625" style="122" bestFit="1" customWidth="1"/>
    <col min="14089" max="14335" width="9.33203125" style="122"/>
    <col min="14336" max="14336" width="4.44140625" style="122" customWidth="1"/>
    <col min="14337" max="14337" width="38" style="122" customWidth="1"/>
    <col min="14338" max="14338" width="17.5546875" style="122" customWidth="1"/>
    <col min="14339" max="14340" width="17.33203125" style="122" customWidth="1"/>
    <col min="14341" max="14342" width="13.33203125" style="122" bestFit="1" customWidth="1"/>
    <col min="14343" max="14343" width="11" style="122" bestFit="1" customWidth="1"/>
    <col min="14344" max="14344" width="10.44140625" style="122" bestFit="1" customWidth="1"/>
    <col min="14345" max="14591" width="9.33203125" style="122"/>
    <col min="14592" max="14592" width="4.44140625" style="122" customWidth="1"/>
    <col min="14593" max="14593" width="38" style="122" customWidth="1"/>
    <col min="14594" max="14594" width="17.5546875" style="122" customWidth="1"/>
    <col min="14595" max="14596" width="17.33203125" style="122" customWidth="1"/>
    <col min="14597" max="14598" width="13.33203125" style="122" bestFit="1" customWidth="1"/>
    <col min="14599" max="14599" width="11" style="122" bestFit="1" customWidth="1"/>
    <col min="14600" max="14600" width="10.44140625" style="122" bestFit="1" customWidth="1"/>
    <col min="14601" max="14847" width="9.33203125" style="122"/>
    <col min="14848" max="14848" width="4.44140625" style="122" customWidth="1"/>
    <col min="14849" max="14849" width="38" style="122" customWidth="1"/>
    <col min="14850" max="14850" width="17.5546875" style="122" customWidth="1"/>
    <col min="14851" max="14852" width="17.33203125" style="122" customWidth="1"/>
    <col min="14853" max="14854" width="13.33203125" style="122" bestFit="1" customWidth="1"/>
    <col min="14855" max="14855" width="11" style="122" bestFit="1" customWidth="1"/>
    <col min="14856" max="14856" width="10.44140625" style="122" bestFit="1" customWidth="1"/>
    <col min="14857" max="15103" width="9.33203125" style="122"/>
    <col min="15104" max="15104" width="4.44140625" style="122" customWidth="1"/>
    <col min="15105" max="15105" width="38" style="122" customWidth="1"/>
    <col min="15106" max="15106" width="17.5546875" style="122" customWidth="1"/>
    <col min="15107" max="15108" width="17.33203125" style="122" customWidth="1"/>
    <col min="15109" max="15110" width="13.33203125" style="122" bestFit="1" customWidth="1"/>
    <col min="15111" max="15111" width="11" style="122" bestFit="1" customWidth="1"/>
    <col min="15112" max="15112" width="10.44140625" style="122" bestFit="1" customWidth="1"/>
    <col min="15113" max="15359" width="9.33203125" style="122"/>
    <col min="15360" max="15360" width="4.44140625" style="122" customWidth="1"/>
    <col min="15361" max="15361" width="38" style="122" customWidth="1"/>
    <col min="15362" max="15362" width="17.5546875" style="122" customWidth="1"/>
    <col min="15363" max="15364" width="17.33203125" style="122" customWidth="1"/>
    <col min="15365" max="15366" width="13.33203125" style="122" bestFit="1" customWidth="1"/>
    <col min="15367" max="15367" width="11" style="122" bestFit="1" customWidth="1"/>
    <col min="15368" max="15368" width="10.44140625" style="122" bestFit="1" customWidth="1"/>
    <col min="15369" max="15615" width="9.33203125" style="122"/>
    <col min="15616" max="15616" width="4.44140625" style="122" customWidth="1"/>
    <col min="15617" max="15617" width="38" style="122" customWidth="1"/>
    <col min="15618" max="15618" width="17.5546875" style="122" customWidth="1"/>
    <col min="15619" max="15620" width="17.33203125" style="122" customWidth="1"/>
    <col min="15621" max="15622" width="13.33203125" style="122" bestFit="1" customWidth="1"/>
    <col min="15623" max="15623" width="11" style="122" bestFit="1" customWidth="1"/>
    <col min="15624" max="15624" width="10.44140625" style="122" bestFit="1" customWidth="1"/>
    <col min="15625" max="15871" width="9.33203125" style="122"/>
    <col min="15872" max="15872" width="4.44140625" style="122" customWidth="1"/>
    <col min="15873" max="15873" width="38" style="122" customWidth="1"/>
    <col min="15874" max="15874" width="17.5546875" style="122" customWidth="1"/>
    <col min="15875" max="15876" width="17.33203125" style="122" customWidth="1"/>
    <col min="15877" max="15878" width="13.33203125" style="122" bestFit="1" customWidth="1"/>
    <col min="15879" max="15879" width="11" style="122" bestFit="1" customWidth="1"/>
    <col min="15880" max="15880" width="10.44140625" style="122" bestFit="1" customWidth="1"/>
    <col min="15881" max="16127" width="9.33203125" style="122"/>
    <col min="16128" max="16128" width="4.44140625" style="122" customWidth="1"/>
    <col min="16129" max="16129" width="38" style="122" customWidth="1"/>
    <col min="16130" max="16130" width="17.5546875" style="122" customWidth="1"/>
    <col min="16131" max="16132" width="17.33203125" style="122" customWidth="1"/>
    <col min="16133" max="16134" width="13.33203125" style="122" bestFit="1" customWidth="1"/>
    <col min="16135" max="16135" width="11" style="122" bestFit="1" customWidth="1"/>
    <col min="16136" max="16136" width="10.44140625" style="122" bestFit="1" customWidth="1"/>
    <col min="16137" max="16384" width="9.33203125" style="122"/>
  </cols>
  <sheetData>
    <row r="2" spans="1:7" x14ac:dyDescent="0.4">
      <c r="B2" s="539" t="s">
        <v>3</v>
      </c>
      <c r="C2" s="539"/>
      <c r="D2" s="539"/>
    </row>
    <row r="3" spans="1:7" x14ac:dyDescent="0.4">
      <c r="B3" s="540" t="s">
        <v>5</v>
      </c>
      <c r="C3" s="540"/>
      <c r="D3" s="540"/>
    </row>
    <row r="4" spans="1:7" x14ac:dyDescent="0.4">
      <c r="B4" s="348"/>
      <c r="C4" s="197"/>
      <c r="D4" s="197"/>
    </row>
    <row r="5" spans="1:7" x14ac:dyDescent="0.4">
      <c r="D5" s="201"/>
      <c r="E5" s="157"/>
    </row>
    <row r="6" spans="1:7" x14ac:dyDescent="0.4">
      <c r="B6" s="349" t="s">
        <v>233</v>
      </c>
      <c r="E6" s="157"/>
    </row>
    <row r="7" spans="1:7" x14ac:dyDescent="0.4">
      <c r="A7" s="350"/>
      <c r="B7" s="171" t="s">
        <v>36</v>
      </c>
      <c r="D7" s="351" t="s">
        <v>400</v>
      </c>
      <c r="E7" s="352"/>
    </row>
    <row r="8" spans="1:7" ht="33.6" x14ac:dyDescent="0.4">
      <c r="B8" s="353" t="s">
        <v>7</v>
      </c>
      <c r="C8" s="354" t="s">
        <v>388</v>
      </c>
      <c r="D8" s="354" t="s">
        <v>295</v>
      </c>
      <c r="E8" s="157"/>
    </row>
    <row r="9" spans="1:7" x14ac:dyDescent="0.4">
      <c r="B9" s="355" t="s">
        <v>238</v>
      </c>
      <c r="C9" s="282"/>
      <c r="D9" s="141"/>
      <c r="E9" s="157"/>
    </row>
    <row r="10" spans="1:7" x14ac:dyDescent="0.4">
      <c r="B10" s="356" t="s">
        <v>241</v>
      </c>
      <c r="C10" s="141"/>
      <c r="D10" s="141"/>
      <c r="E10" s="157"/>
      <c r="F10" s="157"/>
      <c r="G10" s="157"/>
    </row>
    <row r="11" spans="1:7" x14ac:dyDescent="0.4">
      <c r="B11" s="356" t="s">
        <v>242</v>
      </c>
      <c r="C11" s="176"/>
      <c r="D11" s="282"/>
      <c r="E11" s="157"/>
    </row>
    <row r="12" spans="1:7" x14ac:dyDescent="0.4">
      <c r="B12" s="357" t="s">
        <v>243</v>
      </c>
      <c r="C12" s="148">
        <f>SUM(C14:C15)</f>
        <v>0</v>
      </c>
      <c r="D12" s="148">
        <f>SUM(D10:D11)</f>
        <v>0</v>
      </c>
      <c r="E12" s="157"/>
    </row>
    <row r="13" spans="1:7" x14ac:dyDescent="0.4">
      <c r="B13" s="358"/>
      <c r="C13" s="152"/>
      <c r="D13" s="152"/>
      <c r="E13" s="157"/>
    </row>
    <row r="14" spans="1:7" x14ac:dyDescent="0.4">
      <c r="B14" s="359" t="s">
        <v>241</v>
      </c>
      <c r="C14" s="282">
        <f>tb!D52</f>
        <v>160.86823000000001</v>
      </c>
      <c r="D14" s="141">
        <v>160.86823000000001</v>
      </c>
      <c r="E14" s="157"/>
    </row>
    <row r="15" spans="1:7" x14ac:dyDescent="0.4">
      <c r="B15" s="359" t="s">
        <v>242</v>
      </c>
      <c r="C15" s="284">
        <f>-tb!E38</f>
        <v>-160.86823000000001</v>
      </c>
      <c r="D15" s="360">
        <v>-160.86823000000001</v>
      </c>
      <c r="E15" s="157"/>
    </row>
    <row r="16" spans="1:7" x14ac:dyDescent="0.4">
      <c r="B16" s="357" t="s">
        <v>244</v>
      </c>
      <c r="C16" s="361">
        <f>C14+C15</f>
        <v>0</v>
      </c>
      <c r="D16" s="361">
        <f>D14+D15</f>
        <v>0</v>
      </c>
      <c r="E16" s="157"/>
    </row>
    <row r="17" spans="2:6" ht="16.95" customHeight="1" x14ac:dyDescent="0.4">
      <c r="B17" s="138"/>
      <c r="C17" s="362"/>
      <c r="D17" s="141"/>
      <c r="E17" s="157"/>
    </row>
    <row r="18" spans="2:6" x14ac:dyDescent="0.4">
      <c r="B18" s="363" t="s">
        <v>8</v>
      </c>
      <c r="C18" s="285">
        <f>C12+C16</f>
        <v>0</v>
      </c>
      <c r="D18" s="285">
        <f>D12+D16</f>
        <v>0</v>
      </c>
      <c r="E18" s="157"/>
    </row>
    <row r="19" spans="2:6" x14ac:dyDescent="0.4">
      <c r="D19" s="201"/>
      <c r="E19" s="157"/>
    </row>
    <row r="20" spans="2:6" x14ac:dyDescent="0.4">
      <c r="B20" s="349" t="s">
        <v>30</v>
      </c>
      <c r="E20" s="157"/>
      <c r="F20" s="286"/>
    </row>
    <row r="21" spans="2:6" x14ac:dyDescent="0.4">
      <c r="B21" s="364" t="s">
        <v>38</v>
      </c>
      <c r="C21" s="365"/>
      <c r="E21" s="157"/>
    </row>
    <row r="22" spans="2:6" ht="33.6" x14ac:dyDescent="0.4">
      <c r="B22" s="353" t="s">
        <v>7</v>
      </c>
      <c r="C22" s="354" t="str">
        <f>C8</f>
        <v>As At 
31 March 2023</v>
      </c>
      <c r="D22" s="366" t="str">
        <f>D8</f>
        <v>As At 
31 March 2022</v>
      </c>
      <c r="E22" s="157"/>
    </row>
    <row r="23" spans="2:6" x14ac:dyDescent="0.4">
      <c r="B23" s="367"/>
      <c r="C23" s="282"/>
      <c r="D23" s="141"/>
      <c r="E23" s="157"/>
    </row>
    <row r="24" spans="2:6" x14ac:dyDescent="0.4">
      <c r="B24" s="356" t="s">
        <v>239</v>
      </c>
      <c r="C24" s="282">
        <f>tb!D55</f>
        <v>1.0940700000000001</v>
      </c>
      <c r="D24" s="141">
        <v>1.07</v>
      </c>
      <c r="E24" s="157">
        <f>+C24*10^5</f>
        <v>109407.00000000001</v>
      </c>
    </row>
    <row r="25" spans="2:6" x14ac:dyDescent="0.4">
      <c r="B25" s="356" t="s">
        <v>39</v>
      </c>
      <c r="C25" s="282">
        <f>tb!D54</f>
        <v>0</v>
      </c>
      <c r="D25" s="141">
        <v>1.8159999999999999E-2</v>
      </c>
      <c r="E25" s="157"/>
    </row>
    <row r="26" spans="2:6" x14ac:dyDescent="0.4">
      <c r="B26" s="356"/>
      <c r="C26" s="282"/>
      <c r="D26" s="141"/>
      <c r="E26" s="157"/>
    </row>
    <row r="27" spans="2:6" x14ac:dyDescent="0.4">
      <c r="B27" s="363" t="s">
        <v>8</v>
      </c>
      <c r="C27" s="285">
        <f>SUM(C24:C25)</f>
        <v>1.0940700000000001</v>
      </c>
      <c r="D27" s="285">
        <f>SUM(D24:D25)</f>
        <v>1.08816</v>
      </c>
      <c r="E27" s="157"/>
    </row>
    <row r="28" spans="2:6" x14ac:dyDescent="0.4">
      <c r="B28" s="348"/>
      <c r="C28" s="197"/>
      <c r="D28" s="197"/>
      <c r="E28" s="157"/>
    </row>
    <row r="29" spans="2:6" x14ac:dyDescent="0.4">
      <c r="B29" s="349" t="s">
        <v>33</v>
      </c>
      <c r="C29" s="197"/>
      <c r="D29" s="197"/>
      <c r="E29" s="157"/>
    </row>
    <row r="30" spans="2:6" x14ac:dyDescent="0.4">
      <c r="B30" s="368" t="s">
        <v>31</v>
      </c>
      <c r="C30" s="197"/>
      <c r="D30" s="197"/>
      <c r="E30" s="157"/>
    </row>
    <row r="31" spans="2:6" ht="33.6" x14ac:dyDescent="0.4">
      <c r="B31" s="353" t="s">
        <v>7</v>
      </c>
      <c r="C31" s="354" t="str">
        <f>C22</f>
        <v>As At 
31 March 2023</v>
      </c>
      <c r="D31" s="354" t="str">
        <f>D22</f>
        <v>As At 
31 March 2022</v>
      </c>
      <c r="E31" s="157"/>
    </row>
    <row r="32" spans="2:6" x14ac:dyDescent="0.4">
      <c r="B32" s="355" t="s">
        <v>255</v>
      </c>
      <c r="C32" s="152"/>
      <c r="D32" s="152"/>
      <c r="E32" s="157"/>
    </row>
    <row r="33" spans="2:6" x14ac:dyDescent="0.4">
      <c r="B33" s="355" t="s">
        <v>251</v>
      </c>
      <c r="C33" s="282"/>
      <c r="D33" s="141"/>
      <c r="E33" s="157"/>
    </row>
    <row r="34" spans="2:6" x14ac:dyDescent="0.4">
      <c r="B34" s="356" t="s">
        <v>32</v>
      </c>
      <c r="C34" s="282">
        <f>tb!D59+tb!D60</f>
        <v>50.395809999999997</v>
      </c>
      <c r="D34" s="141">
        <v>54.799460000000003</v>
      </c>
      <c r="E34" s="157">
        <f>+C34*10^5</f>
        <v>5039581</v>
      </c>
    </row>
    <row r="35" spans="2:6" x14ac:dyDescent="0.4">
      <c r="B35" s="356"/>
      <c r="C35" s="282"/>
      <c r="D35" s="141"/>
      <c r="E35" s="157"/>
    </row>
    <row r="36" spans="2:6" x14ac:dyDescent="0.4">
      <c r="B36" s="363" t="s">
        <v>8</v>
      </c>
      <c r="C36" s="285">
        <f>SUM(C34:C34)</f>
        <v>50.395809999999997</v>
      </c>
      <c r="D36" s="285">
        <f>SUM(D34:D34)</f>
        <v>54.799460000000003</v>
      </c>
      <c r="E36" s="157"/>
    </row>
    <row r="37" spans="2:6" x14ac:dyDescent="0.4">
      <c r="B37" s="348"/>
      <c r="C37" s="197"/>
      <c r="D37" s="197"/>
      <c r="E37" s="157"/>
    </row>
    <row r="38" spans="2:6" x14ac:dyDescent="0.4">
      <c r="D38" s="201"/>
      <c r="E38" s="157"/>
    </row>
    <row r="39" spans="2:6" x14ac:dyDescent="0.4">
      <c r="B39" s="349" t="s">
        <v>35</v>
      </c>
      <c r="D39" s="201"/>
      <c r="E39" s="157"/>
    </row>
    <row r="40" spans="2:6" x14ac:dyDescent="0.4">
      <c r="B40" s="369" t="s">
        <v>42</v>
      </c>
      <c r="C40" s="370"/>
      <c r="D40" s="370"/>
      <c r="E40" s="157"/>
    </row>
    <row r="41" spans="2:6" ht="33.6" x14ac:dyDescent="0.4">
      <c r="B41" s="353" t="s">
        <v>7</v>
      </c>
      <c r="C41" s="354" t="str">
        <f>C31</f>
        <v>As At 
31 March 2023</v>
      </c>
      <c r="D41" s="354" t="str">
        <f>D31</f>
        <v>As At 
31 March 2022</v>
      </c>
      <c r="E41" s="157"/>
    </row>
    <row r="42" spans="2:6" x14ac:dyDescent="0.4">
      <c r="B42" s="371"/>
      <c r="C42" s="372"/>
      <c r="D42" s="372"/>
      <c r="E42" s="157"/>
    </row>
    <row r="43" spans="2:6" x14ac:dyDescent="0.4">
      <c r="B43" s="373" t="s">
        <v>43</v>
      </c>
      <c r="C43" s="374">
        <f>SOCIE!E24</f>
        <v>-2211.7669300000002</v>
      </c>
      <c r="D43" s="374">
        <v>-2210.88328</v>
      </c>
      <c r="E43" s="157">
        <f>+C43*10^5</f>
        <v>-221176693.00000003</v>
      </c>
    </row>
    <row r="44" spans="2:6" x14ac:dyDescent="0.4">
      <c r="B44" s="373" t="s">
        <v>44</v>
      </c>
      <c r="C44" s="372">
        <f>SOCIE!F17</f>
        <v>671.50571000000002</v>
      </c>
      <c r="D44" s="372">
        <v>671.50571000000002</v>
      </c>
      <c r="E44" s="157">
        <f t="shared" ref="E44:E46" si="0">+C44-D44</f>
        <v>0</v>
      </c>
      <c r="F44" s="157"/>
    </row>
    <row r="45" spans="2:6" x14ac:dyDescent="0.4">
      <c r="B45" s="371"/>
      <c r="C45" s="372"/>
      <c r="D45" s="372"/>
      <c r="E45" s="157">
        <f t="shared" si="0"/>
        <v>0</v>
      </c>
    </row>
    <row r="46" spans="2:6" x14ac:dyDescent="0.4">
      <c r="B46" s="375" t="s">
        <v>8</v>
      </c>
      <c r="C46" s="376">
        <f>SUM(C43:C44)</f>
        <v>-1540.2612200000003</v>
      </c>
      <c r="D46" s="376">
        <f>SUM(D43:D44)</f>
        <v>-1539.3775700000001</v>
      </c>
      <c r="E46" s="157">
        <f t="shared" si="0"/>
        <v>-0.8836500000002161</v>
      </c>
    </row>
    <row r="47" spans="2:6" x14ac:dyDescent="0.4">
      <c r="B47" s="377" t="s">
        <v>416</v>
      </c>
      <c r="C47" s="378"/>
      <c r="D47" s="378"/>
      <c r="E47" s="157"/>
    </row>
    <row r="48" spans="2:6" x14ac:dyDescent="0.4">
      <c r="B48" s="541" t="s">
        <v>410</v>
      </c>
      <c r="C48" s="541"/>
      <c r="D48" s="541"/>
      <c r="E48" s="157"/>
    </row>
    <row r="49" spans="2:5" x14ac:dyDescent="0.4">
      <c r="B49" s="377" t="s">
        <v>417</v>
      </c>
      <c r="C49" s="378"/>
      <c r="D49" s="378"/>
      <c r="E49" s="157"/>
    </row>
    <row r="50" spans="2:5" x14ac:dyDescent="0.4">
      <c r="B50" s="541" t="s">
        <v>411</v>
      </c>
      <c r="C50" s="541"/>
      <c r="D50" s="541"/>
      <c r="E50" s="157"/>
    </row>
    <row r="51" spans="2:5" x14ac:dyDescent="0.4">
      <c r="B51" s="377"/>
      <c r="D51" s="201"/>
      <c r="E51" s="157"/>
    </row>
    <row r="52" spans="2:5" x14ac:dyDescent="0.4">
      <c r="B52" s="349" t="s">
        <v>37</v>
      </c>
      <c r="D52" s="201"/>
      <c r="E52" s="157"/>
    </row>
    <row r="53" spans="2:5" x14ac:dyDescent="0.4">
      <c r="B53" s="171" t="s">
        <v>46</v>
      </c>
      <c r="E53" s="157"/>
    </row>
    <row r="54" spans="2:5" ht="33.6" x14ac:dyDescent="0.4">
      <c r="B54" s="353" t="s">
        <v>7</v>
      </c>
      <c r="C54" s="354" t="str">
        <f>C41</f>
        <v>As At 
31 March 2023</v>
      </c>
      <c r="D54" s="354" t="str">
        <f>D41</f>
        <v>As At 
31 March 2022</v>
      </c>
      <c r="E54" s="157"/>
    </row>
    <row r="55" spans="2:5" x14ac:dyDescent="0.4">
      <c r="B55" s="379" t="s">
        <v>47</v>
      </c>
      <c r="C55" s="317"/>
      <c r="D55" s="380"/>
      <c r="E55" s="157"/>
    </row>
    <row r="56" spans="2:5" x14ac:dyDescent="0.4">
      <c r="B56" s="381" t="s">
        <v>48</v>
      </c>
      <c r="C56" s="317">
        <v>0</v>
      </c>
      <c r="D56" s="317">
        <v>0</v>
      </c>
      <c r="E56" s="157"/>
    </row>
    <row r="57" spans="2:5" ht="33.6" x14ac:dyDescent="0.4">
      <c r="B57" s="382" t="s">
        <v>49</v>
      </c>
      <c r="C57" s="318"/>
      <c r="D57" s="141"/>
      <c r="E57" s="157"/>
    </row>
    <row r="58" spans="2:5" x14ac:dyDescent="0.4">
      <c r="B58" s="363" t="s">
        <v>8</v>
      </c>
      <c r="C58" s="383">
        <f>C56</f>
        <v>0</v>
      </c>
      <c r="D58" s="383">
        <f>D56</f>
        <v>0</v>
      </c>
      <c r="E58" s="157"/>
    </row>
    <row r="59" spans="2:5" x14ac:dyDescent="0.4">
      <c r="B59" s="379" t="s">
        <v>255</v>
      </c>
      <c r="C59" s="317"/>
      <c r="D59" s="380"/>
      <c r="E59" s="157"/>
    </row>
    <row r="60" spans="2:5" x14ac:dyDescent="0.4">
      <c r="B60" s="381" t="s">
        <v>48</v>
      </c>
      <c r="C60" s="317">
        <f>tb!E13+tb!E12</f>
        <v>897.90742159999991</v>
      </c>
      <c r="D60" s="380">
        <v>897.90742</v>
      </c>
      <c r="E60" s="157">
        <f>+C60*10^5</f>
        <v>89790742.159999996</v>
      </c>
    </row>
    <row r="61" spans="2:5" ht="33.6" x14ac:dyDescent="0.4">
      <c r="B61" s="382" t="s">
        <v>49</v>
      </c>
      <c r="C61" s="318"/>
      <c r="D61" s="141"/>
      <c r="E61" s="157"/>
    </row>
    <row r="62" spans="2:5" x14ac:dyDescent="0.4">
      <c r="B62" s="363" t="s">
        <v>8</v>
      </c>
      <c r="C62" s="383">
        <f>C60</f>
        <v>897.90742159999991</v>
      </c>
      <c r="D62" s="383">
        <f>D60</f>
        <v>897.90742</v>
      </c>
      <c r="E62" s="157"/>
    </row>
    <row r="63" spans="2:5" x14ac:dyDescent="0.4">
      <c r="B63" s="348"/>
      <c r="C63" s="384"/>
      <c r="D63" s="384"/>
      <c r="E63" s="157"/>
    </row>
    <row r="64" spans="2:5" x14ac:dyDescent="0.4">
      <c r="E64" s="157"/>
    </row>
    <row r="65" spans="1:6" x14ac:dyDescent="0.4">
      <c r="B65" s="349" t="s">
        <v>40</v>
      </c>
      <c r="E65" s="157"/>
    </row>
    <row r="66" spans="1:6" x14ac:dyDescent="0.4">
      <c r="B66" s="385" t="s">
        <v>50</v>
      </c>
      <c r="E66" s="157"/>
    </row>
    <row r="67" spans="1:6" ht="33.6" x14ac:dyDescent="0.4">
      <c r="B67" s="353" t="s">
        <v>7</v>
      </c>
      <c r="C67" s="354" t="str">
        <f>C54</f>
        <v>As At 
31 March 2023</v>
      </c>
      <c r="D67" s="354" t="str">
        <f>D54</f>
        <v>As At 
31 March 2022</v>
      </c>
      <c r="E67" s="157"/>
    </row>
    <row r="68" spans="1:6" x14ac:dyDescent="0.4">
      <c r="B68" s="367"/>
      <c r="C68" s="318"/>
      <c r="D68" s="386"/>
      <c r="E68" s="157"/>
    </row>
    <row r="69" spans="1:6" x14ac:dyDescent="0.4">
      <c r="A69" s="364"/>
      <c r="B69" s="387" t="s">
        <v>252</v>
      </c>
      <c r="C69" s="318">
        <f>+tb!E22</f>
        <v>0</v>
      </c>
      <c r="D69" s="141">
        <v>0</v>
      </c>
      <c r="E69" s="123"/>
    </row>
    <row r="70" spans="1:6" x14ac:dyDescent="0.4">
      <c r="A70" s="388"/>
      <c r="B70" s="356" t="s">
        <v>253</v>
      </c>
      <c r="C70" s="318">
        <f>SUM(tb!E23:E35)</f>
        <v>7.7453725999999996</v>
      </c>
      <c r="D70" s="141">
        <v>7.7453700000000003</v>
      </c>
      <c r="E70" s="157">
        <f>+C70*10^5</f>
        <v>774537.26</v>
      </c>
      <c r="F70" s="157">
        <f>E70-774484</f>
        <v>53.260000000009313</v>
      </c>
    </row>
    <row r="71" spans="1:6" x14ac:dyDescent="0.4">
      <c r="A71" s="389"/>
      <c r="B71" s="356"/>
      <c r="C71" s="390"/>
      <c r="D71" s="391"/>
      <c r="E71" s="123"/>
    </row>
    <row r="72" spans="1:6" x14ac:dyDescent="0.4">
      <c r="A72" s="389"/>
      <c r="B72" s="363" t="s">
        <v>8</v>
      </c>
      <c r="C72" s="275">
        <f>SUM(C69:C71)</f>
        <v>7.7453725999999996</v>
      </c>
      <c r="D72" s="275">
        <f>SUM(D69:D71)</f>
        <v>7.7453700000000003</v>
      </c>
      <c r="E72" s="123"/>
    </row>
    <row r="73" spans="1:6" x14ac:dyDescent="0.4">
      <c r="A73" s="389"/>
      <c r="B73" s="348"/>
      <c r="C73" s="328"/>
      <c r="D73" s="328"/>
      <c r="E73" s="157"/>
    </row>
    <row r="74" spans="1:6" s="393" customFormat="1" x14ac:dyDescent="0.4">
      <c r="A74" s="389"/>
      <c r="B74" s="122"/>
      <c r="C74" s="123"/>
      <c r="D74" s="123"/>
      <c r="E74" s="157"/>
      <c r="F74" s="392"/>
    </row>
    <row r="75" spans="1:6" x14ac:dyDescent="0.4">
      <c r="A75" s="394"/>
      <c r="B75" s="349" t="s">
        <v>105</v>
      </c>
      <c r="E75" s="157"/>
    </row>
    <row r="76" spans="1:6" x14ac:dyDescent="0.4">
      <c r="A76" s="394"/>
      <c r="B76" s="385" t="s">
        <v>51</v>
      </c>
      <c r="E76" s="157"/>
    </row>
    <row r="77" spans="1:6" ht="33.6" x14ac:dyDescent="0.4">
      <c r="A77" s="394"/>
      <c r="B77" s="353" t="s">
        <v>7</v>
      </c>
      <c r="C77" s="354" t="str">
        <f>C67</f>
        <v>As At 
31 March 2023</v>
      </c>
      <c r="D77" s="354" t="str">
        <f>D67</f>
        <v>As At 
31 March 2022</v>
      </c>
      <c r="E77" s="157"/>
    </row>
    <row r="78" spans="1:6" x14ac:dyDescent="0.4">
      <c r="A78" s="394"/>
      <c r="B78" s="356"/>
      <c r="C78" s="318"/>
      <c r="D78" s="141"/>
      <c r="E78" s="157"/>
    </row>
    <row r="79" spans="1:6" x14ac:dyDescent="0.4">
      <c r="A79" s="394"/>
      <c r="B79" s="359" t="s">
        <v>52</v>
      </c>
      <c r="C79" s="318">
        <f>tb!E15+tb!E16</f>
        <v>5.4689499999999995</v>
      </c>
      <c r="D79" s="141">
        <v>5.4689500000000004</v>
      </c>
      <c r="E79" s="157">
        <f t="shared" ref="E79:E81" si="1">+C79*10^5</f>
        <v>546895</v>
      </c>
    </row>
    <row r="80" spans="1:6" x14ac:dyDescent="0.4">
      <c r="A80" s="394"/>
      <c r="B80" s="356" t="s">
        <v>193</v>
      </c>
      <c r="C80" s="318">
        <f>tb!E57</f>
        <v>2.266E-2</v>
      </c>
      <c r="D80" s="162">
        <v>2.266E-2</v>
      </c>
      <c r="E80" s="157">
        <f t="shared" si="1"/>
        <v>2266</v>
      </c>
    </row>
    <row r="81" spans="1:5" x14ac:dyDescent="0.4">
      <c r="B81" s="395" t="s">
        <v>297</v>
      </c>
      <c r="C81" s="336">
        <f>+tb!E22+tb!E17</f>
        <v>0.29499999999999998</v>
      </c>
      <c r="D81" s="141">
        <f>1.75+2.065</f>
        <v>3.8149999999999999</v>
      </c>
      <c r="E81" s="157">
        <f t="shared" si="1"/>
        <v>29500</v>
      </c>
    </row>
    <row r="82" spans="1:5" x14ac:dyDescent="0.4">
      <c r="B82" s="363" t="s">
        <v>8</v>
      </c>
      <c r="C82" s="285">
        <f>SUM(C79:C81)</f>
        <v>5.7866099999999996</v>
      </c>
      <c r="D82" s="285">
        <f>SUM(D79:D81)</f>
        <v>9.3066100000000009</v>
      </c>
      <c r="E82" s="123"/>
    </row>
    <row r="83" spans="1:5" x14ac:dyDescent="0.4">
      <c r="A83" s="364"/>
      <c r="E83" s="157"/>
    </row>
    <row r="84" spans="1:5" x14ac:dyDescent="0.4">
      <c r="A84" s="388"/>
      <c r="B84" s="349" t="s">
        <v>41</v>
      </c>
      <c r="E84" s="157"/>
    </row>
    <row r="85" spans="1:5" x14ac:dyDescent="0.4">
      <c r="A85" s="388"/>
      <c r="B85" s="171" t="s">
        <v>53</v>
      </c>
      <c r="E85" s="157"/>
    </row>
    <row r="86" spans="1:5" ht="33.6" x14ac:dyDescent="0.4">
      <c r="A86" s="388"/>
      <c r="B86" s="353" t="s">
        <v>7</v>
      </c>
      <c r="C86" s="354" t="str">
        <f>C77</f>
        <v>As At 
31 March 2023</v>
      </c>
      <c r="D86" s="354" t="str">
        <f>D77</f>
        <v>As At 
31 March 2022</v>
      </c>
      <c r="E86" s="157"/>
    </row>
    <row r="87" spans="1:5" x14ac:dyDescent="0.4">
      <c r="A87" s="394"/>
      <c r="B87" s="396" t="s">
        <v>240</v>
      </c>
      <c r="C87" s="336">
        <f>tb!E18+tb!E19+tb!E20</f>
        <v>2.4672299999999998</v>
      </c>
      <c r="D87" s="141">
        <v>2.4672299999999998</v>
      </c>
      <c r="E87" s="157">
        <f>+C87*10^5</f>
        <v>246722.99999999997</v>
      </c>
    </row>
    <row r="88" spans="1:5" x14ac:dyDescent="0.4">
      <c r="A88" s="394"/>
      <c r="B88" s="396"/>
      <c r="C88" s="336"/>
      <c r="D88" s="141"/>
      <c r="E88" s="157"/>
    </row>
    <row r="89" spans="1:5" x14ac:dyDescent="0.4">
      <c r="A89" s="397"/>
      <c r="B89" s="363" t="s">
        <v>8</v>
      </c>
      <c r="C89" s="285">
        <f>SUM(C87:C87)</f>
        <v>2.4672299999999998</v>
      </c>
      <c r="D89" s="285">
        <f>SUM(D87:D87)</f>
        <v>2.4672299999999998</v>
      </c>
      <c r="E89" s="157"/>
    </row>
    <row r="90" spans="1:5" x14ac:dyDescent="0.4">
      <c r="E90" s="157"/>
    </row>
    <row r="91" spans="1:5" x14ac:dyDescent="0.4">
      <c r="E91" s="157"/>
    </row>
    <row r="92" spans="1:5" x14ac:dyDescent="0.4">
      <c r="A92" s="364"/>
      <c r="E92" s="157"/>
    </row>
    <row r="93" spans="1:5" x14ac:dyDescent="0.4">
      <c r="A93" s="398"/>
      <c r="E93" s="157"/>
    </row>
    <row r="94" spans="1:5" x14ac:dyDescent="0.4">
      <c r="E94" s="157"/>
    </row>
    <row r="95" spans="1:5" x14ac:dyDescent="0.4">
      <c r="E95" s="157"/>
    </row>
    <row r="96" spans="1:5" x14ac:dyDescent="0.4">
      <c r="E96" s="157"/>
    </row>
    <row r="97" spans="1:8" x14ac:dyDescent="0.4">
      <c r="E97" s="157"/>
    </row>
    <row r="98" spans="1:8" s="399" customFormat="1" x14ac:dyDescent="0.4">
      <c r="A98" s="393"/>
      <c r="B98" s="122"/>
      <c r="C98" s="123"/>
      <c r="D98" s="123"/>
      <c r="E98" s="157"/>
      <c r="G98" s="400"/>
    </row>
    <row r="99" spans="1:8" x14ac:dyDescent="0.4">
      <c r="E99" s="157"/>
      <c r="G99" s="157"/>
    </row>
    <row r="100" spans="1:8" x14ac:dyDescent="0.4">
      <c r="E100" s="157"/>
    </row>
    <row r="101" spans="1:8" x14ac:dyDescent="0.4">
      <c r="E101" s="157"/>
    </row>
    <row r="102" spans="1:8" x14ac:dyDescent="0.4">
      <c r="E102" s="157"/>
    </row>
    <row r="103" spans="1:8" x14ac:dyDescent="0.4">
      <c r="A103" s="364"/>
      <c r="E103" s="157"/>
    </row>
    <row r="104" spans="1:8" x14ac:dyDescent="0.4">
      <c r="A104" s="388"/>
      <c r="E104" s="157"/>
    </row>
    <row r="105" spans="1:8" x14ac:dyDescent="0.4">
      <c r="A105" s="398"/>
      <c r="E105" s="157"/>
      <c r="H105" s="157"/>
    </row>
    <row r="106" spans="1:8" x14ac:dyDescent="0.4">
      <c r="A106" s="398"/>
      <c r="E106" s="157"/>
      <c r="H106" s="157"/>
    </row>
    <row r="107" spans="1:8" x14ac:dyDescent="0.4">
      <c r="A107" s="398"/>
      <c r="E107" s="157"/>
    </row>
    <row r="108" spans="1:8" x14ac:dyDescent="0.4">
      <c r="A108" s="401"/>
      <c r="E108" s="157"/>
    </row>
    <row r="109" spans="1:8" x14ac:dyDescent="0.4">
      <c r="A109" s="388"/>
      <c r="E109" s="157"/>
    </row>
    <row r="110" spans="1:8" x14ac:dyDescent="0.4">
      <c r="E110" s="157"/>
    </row>
    <row r="111" spans="1:8" x14ac:dyDescent="0.4">
      <c r="A111" s="402"/>
      <c r="E111" s="157"/>
    </row>
    <row r="112" spans="1:8" x14ac:dyDescent="0.4">
      <c r="E112" s="157"/>
    </row>
    <row r="113" spans="5:5" x14ac:dyDescent="0.4">
      <c r="E113" s="157"/>
    </row>
    <row r="114" spans="5:5" x14ac:dyDescent="0.4">
      <c r="E114" s="157"/>
    </row>
    <row r="115" spans="5:5" x14ac:dyDescent="0.4">
      <c r="E115" s="157"/>
    </row>
    <row r="116" spans="5:5" x14ac:dyDescent="0.4">
      <c r="E116" s="157"/>
    </row>
    <row r="117" spans="5:5" x14ac:dyDescent="0.4">
      <c r="E117" s="157"/>
    </row>
    <row r="118" spans="5:5" x14ac:dyDescent="0.4">
      <c r="E118" s="157"/>
    </row>
    <row r="119" spans="5:5" x14ac:dyDescent="0.4">
      <c r="E119" s="157"/>
    </row>
    <row r="120" spans="5:5" x14ac:dyDescent="0.4">
      <c r="E120" s="157"/>
    </row>
    <row r="121" spans="5:5" x14ac:dyDescent="0.4">
      <c r="E121" s="157"/>
    </row>
  </sheetData>
  <mergeCells count="4">
    <mergeCell ref="B2:D2"/>
    <mergeCell ref="B3:D3"/>
    <mergeCell ref="B48:D48"/>
    <mergeCell ref="B50:D50"/>
  </mergeCells>
  <conditionalFormatting sqref="B89 B82 B72:B73 B55 B27:B28 B18 B4 B36:B37 B58:B59 B62:B63">
    <cfRule type="cellIs" dxfId="1" priority="8" stopIfTrue="1" operator="lessThan">
      <formula>0</formula>
    </cfRule>
  </conditionalFormatting>
  <pageMargins left="0.75" right="0.75" top="1" bottom="1" header="0.3" footer="0.3"/>
  <pageSetup paperSize="9" scale="94" fitToHeight="8" orientation="portrait" r:id="rId1"/>
  <colBreaks count="1" manualBreakCount="1">
    <brk id="4"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showGridLines="0" view="pageBreakPreview" topLeftCell="A7" zoomScaleSheetLayoutView="100" workbookViewId="0">
      <selection activeCell="D24" sqref="D24"/>
    </sheetView>
  </sheetViews>
  <sheetFormatPr defaultRowHeight="16.8" x14ac:dyDescent="0.4"/>
  <cols>
    <col min="1" max="1" width="5.33203125" style="347" customWidth="1"/>
    <col min="2" max="2" width="47.44140625" style="122" customWidth="1"/>
    <col min="3" max="3" width="22.33203125" style="123" customWidth="1"/>
    <col min="4" max="4" width="21.6640625" style="403" customWidth="1"/>
    <col min="5" max="5" width="11.5546875" style="122" bestFit="1" customWidth="1"/>
    <col min="6" max="256" width="9.33203125" style="122"/>
    <col min="257" max="257" width="5.33203125" style="122" customWidth="1"/>
    <col min="258" max="258" width="47.44140625" style="122" customWidth="1"/>
    <col min="259" max="259" width="22.33203125" style="122" customWidth="1"/>
    <col min="260" max="260" width="21.6640625" style="122" customWidth="1"/>
    <col min="261" max="512" width="9.33203125" style="122"/>
    <col min="513" max="513" width="5.33203125" style="122" customWidth="1"/>
    <col min="514" max="514" width="47.44140625" style="122" customWidth="1"/>
    <col min="515" max="515" width="22.33203125" style="122" customWidth="1"/>
    <col min="516" max="516" width="21.6640625" style="122" customWidth="1"/>
    <col min="517" max="768" width="9.33203125" style="122"/>
    <col min="769" max="769" width="5.33203125" style="122" customWidth="1"/>
    <col min="770" max="770" width="47.44140625" style="122" customWidth="1"/>
    <col min="771" max="771" width="22.33203125" style="122" customWidth="1"/>
    <col min="772" max="772" width="21.6640625" style="122" customWidth="1"/>
    <col min="773" max="1024" width="9.33203125" style="122"/>
    <col min="1025" max="1025" width="5.33203125" style="122" customWidth="1"/>
    <col min="1026" max="1026" width="47.44140625" style="122" customWidth="1"/>
    <col min="1027" max="1027" width="22.33203125" style="122" customWidth="1"/>
    <col min="1028" max="1028" width="21.6640625" style="122" customWidth="1"/>
    <col min="1029" max="1280" width="9.33203125" style="122"/>
    <col min="1281" max="1281" width="5.33203125" style="122" customWidth="1"/>
    <col min="1282" max="1282" width="47.44140625" style="122" customWidth="1"/>
    <col min="1283" max="1283" width="22.33203125" style="122" customWidth="1"/>
    <col min="1284" max="1284" width="21.6640625" style="122" customWidth="1"/>
    <col min="1285" max="1536" width="9.33203125" style="122"/>
    <col min="1537" max="1537" width="5.33203125" style="122" customWidth="1"/>
    <col min="1538" max="1538" width="47.44140625" style="122" customWidth="1"/>
    <col min="1539" max="1539" width="22.33203125" style="122" customWidth="1"/>
    <col min="1540" max="1540" width="21.6640625" style="122" customWidth="1"/>
    <col min="1541" max="1792" width="9.33203125" style="122"/>
    <col min="1793" max="1793" width="5.33203125" style="122" customWidth="1"/>
    <col min="1794" max="1794" width="47.44140625" style="122" customWidth="1"/>
    <col min="1795" max="1795" width="22.33203125" style="122" customWidth="1"/>
    <col min="1796" max="1796" width="21.6640625" style="122" customWidth="1"/>
    <col min="1797" max="2048" width="9.33203125" style="122"/>
    <col min="2049" max="2049" width="5.33203125" style="122" customWidth="1"/>
    <col min="2050" max="2050" width="47.44140625" style="122" customWidth="1"/>
    <col min="2051" max="2051" width="22.33203125" style="122" customWidth="1"/>
    <col min="2052" max="2052" width="21.6640625" style="122" customWidth="1"/>
    <col min="2053" max="2304" width="9.33203125" style="122"/>
    <col min="2305" max="2305" width="5.33203125" style="122" customWidth="1"/>
    <col min="2306" max="2306" width="47.44140625" style="122" customWidth="1"/>
    <col min="2307" max="2307" width="22.33203125" style="122" customWidth="1"/>
    <col min="2308" max="2308" width="21.6640625" style="122" customWidth="1"/>
    <col min="2309" max="2560" width="9.33203125" style="122"/>
    <col min="2561" max="2561" width="5.33203125" style="122" customWidth="1"/>
    <col min="2562" max="2562" width="47.44140625" style="122" customWidth="1"/>
    <col min="2563" max="2563" width="22.33203125" style="122" customWidth="1"/>
    <col min="2564" max="2564" width="21.6640625" style="122" customWidth="1"/>
    <col min="2565" max="2816" width="9.33203125" style="122"/>
    <col min="2817" max="2817" width="5.33203125" style="122" customWidth="1"/>
    <col min="2818" max="2818" width="47.44140625" style="122" customWidth="1"/>
    <col min="2819" max="2819" width="22.33203125" style="122" customWidth="1"/>
    <col min="2820" max="2820" width="21.6640625" style="122" customWidth="1"/>
    <col min="2821" max="3072" width="9.33203125" style="122"/>
    <col min="3073" max="3073" width="5.33203125" style="122" customWidth="1"/>
    <col min="3074" max="3074" width="47.44140625" style="122" customWidth="1"/>
    <col min="3075" max="3075" width="22.33203125" style="122" customWidth="1"/>
    <col min="3076" max="3076" width="21.6640625" style="122" customWidth="1"/>
    <col min="3077" max="3328" width="9.33203125" style="122"/>
    <col min="3329" max="3329" width="5.33203125" style="122" customWidth="1"/>
    <col min="3330" max="3330" width="47.44140625" style="122" customWidth="1"/>
    <col min="3331" max="3331" width="22.33203125" style="122" customWidth="1"/>
    <col min="3332" max="3332" width="21.6640625" style="122" customWidth="1"/>
    <col min="3333" max="3584" width="9.33203125" style="122"/>
    <col min="3585" max="3585" width="5.33203125" style="122" customWidth="1"/>
    <col min="3586" max="3586" width="47.44140625" style="122" customWidth="1"/>
    <col min="3587" max="3587" width="22.33203125" style="122" customWidth="1"/>
    <col min="3588" max="3588" width="21.6640625" style="122" customWidth="1"/>
    <col min="3589" max="3840" width="9.33203125" style="122"/>
    <col min="3841" max="3841" width="5.33203125" style="122" customWidth="1"/>
    <col min="3842" max="3842" width="47.44140625" style="122" customWidth="1"/>
    <col min="3843" max="3843" width="22.33203125" style="122" customWidth="1"/>
    <col min="3844" max="3844" width="21.6640625" style="122" customWidth="1"/>
    <col min="3845" max="4096" width="9.33203125" style="122"/>
    <col min="4097" max="4097" width="5.33203125" style="122" customWidth="1"/>
    <col min="4098" max="4098" width="47.44140625" style="122" customWidth="1"/>
    <col min="4099" max="4099" width="22.33203125" style="122" customWidth="1"/>
    <col min="4100" max="4100" width="21.6640625" style="122" customWidth="1"/>
    <col min="4101" max="4352" width="9.33203125" style="122"/>
    <col min="4353" max="4353" width="5.33203125" style="122" customWidth="1"/>
    <col min="4354" max="4354" width="47.44140625" style="122" customWidth="1"/>
    <col min="4355" max="4355" width="22.33203125" style="122" customWidth="1"/>
    <col min="4356" max="4356" width="21.6640625" style="122" customWidth="1"/>
    <col min="4357" max="4608" width="9.33203125" style="122"/>
    <col min="4609" max="4609" width="5.33203125" style="122" customWidth="1"/>
    <col min="4610" max="4610" width="47.44140625" style="122" customWidth="1"/>
    <col min="4611" max="4611" width="22.33203125" style="122" customWidth="1"/>
    <col min="4612" max="4612" width="21.6640625" style="122" customWidth="1"/>
    <col min="4613" max="4864" width="9.33203125" style="122"/>
    <col min="4865" max="4865" width="5.33203125" style="122" customWidth="1"/>
    <col min="4866" max="4866" width="47.44140625" style="122" customWidth="1"/>
    <col min="4867" max="4867" width="22.33203125" style="122" customWidth="1"/>
    <col min="4868" max="4868" width="21.6640625" style="122" customWidth="1"/>
    <col min="4869" max="5120" width="9.33203125" style="122"/>
    <col min="5121" max="5121" width="5.33203125" style="122" customWidth="1"/>
    <col min="5122" max="5122" width="47.44140625" style="122" customWidth="1"/>
    <col min="5123" max="5123" width="22.33203125" style="122" customWidth="1"/>
    <col min="5124" max="5124" width="21.6640625" style="122" customWidth="1"/>
    <col min="5125" max="5376" width="9.33203125" style="122"/>
    <col min="5377" max="5377" width="5.33203125" style="122" customWidth="1"/>
    <col min="5378" max="5378" width="47.44140625" style="122" customWidth="1"/>
    <col min="5379" max="5379" width="22.33203125" style="122" customWidth="1"/>
    <col min="5380" max="5380" width="21.6640625" style="122" customWidth="1"/>
    <col min="5381" max="5632" width="9.33203125" style="122"/>
    <col min="5633" max="5633" width="5.33203125" style="122" customWidth="1"/>
    <col min="5634" max="5634" width="47.44140625" style="122" customWidth="1"/>
    <col min="5635" max="5635" width="22.33203125" style="122" customWidth="1"/>
    <col min="5636" max="5636" width="21.6640625" style="122" customWidth="1"/>
    <col min="5637" max="5888" width="9.33203125" style="122"/>
    <col min="5889" max="5889" width="5.33203125" style="122" customWidth="1"/>
    <col min="5890" max="5890" width="47.44140625" style="122" customWidth="1"/>
    <col min="5891" max="5891" width="22.33203125" style="122" customWidth="1"/>
    <col min="5892" max="5892" width="21.6640625" style="122" customWidth="1"/>
    <col min="5893" max="6144" width="9.33203125" style="122"/>
    <col min="6145" max="6145" width="5.33203125" style="122" customWidth="1"/>
    <col min="6146" max="6146" width="47.44140625" style="122" customWidth="1"/>
    <col min="6147" max="6147" width="22.33203125" style="122" customWidth="1"/>
    <col min="6148" max="6148" width="21.6640625" style="122" customWidth="1"/>
    <col min="6149" max="6400" width="9.33203125" style="122"/>
    <col min="6401" max="6401" width="5.33203125" style="122" customWidth="1"/>
    <col min="6402" max="6402" width="47.44140625" style="122" customWidth="1"/>
    <col min="6403" max="6403" width="22.33203125" style="122" customWidth="1"/>
    <col min="6404" max="6404" width="21.6640625" style="122" customWidth="1"/>
    <col min="6405" max="6656" width="9.33203125" style="122"/>
    <col min="6657" max="6657" width="5.33203125" style="122" customWidth="1"/>
    <col min="6658" max="6658" width="47.44140625" style="122" customWidth="1"/>
    <col min="6659" max="6659" width="22.33203125" style="122" customWidth="1"/>
    <col min="6660" max="6660" width="21.6640625" style="122" customWidth="1"/>
    <col min="6661" max="6912" width="9.33203125" style="122"/>
    <col min="6913" max="6913" width="5.33203125" style="122" customWidth="1"/>
    <col min="6914" max="6914" width="47.44140625" style="122" customWidth="1"/>
    <col min="6915" max="6915" width="22.33203125" style="122" customWidth="1"/>
    <col min="6916" max="6916" width="21.6640625" style="122" customWidth="1"/>
    <col min="6917" max="7168" width="9.33203125" style="122"/>
    <col min="7169" max="7169" width="5.33203125" style="122" customWidth="1"/>
    <col min="7170" max="7170" width="47.44140625" style="122" customWidth="1"/>
    <col min="7171" max="7171" width="22.33203125" style="122" customWidth="1"/>
    <col min="7172" max="7172" width="21.6640625" style="122" customWidth="1"/>
    <col min="7173" max="7424" width="9.33203125" style="122"/>
    <col min="7425" max="7425" width="5.33203125" style="122" customWidth="1"/>
    <col min="7426" max="7426" width="47.44140625" style="122" customWidth="1"/>
    <col min="7427" max="7427" width="22.33203125" style="122" customWidth="1"/>
    <col min="7428" max="7428" width="21.6640625" style="122" customWidth="1"/>
    <col min="7429" max="7680" width="9.33203125" style="122"/>
    <col min="7681" max="7681" width="5.33203125" style="122" customWidth="1"/>
    <col min="7682" max="7682" width="47.44140625" style="122" customWidth="1"/>
    <col min="7683" max="7683" width="22.33203125" style="122" customWidth="1"/>
    <col min="7684" max="7684" width="21.6640625" style="122" customWidth="1"/>
    <col min="7685" max="7936" width="9.33203125" style="122"/>
    <col min="7937" max="7937" width="5.33203125" style="122" customWidth="1"/>
    <col min="7938" max="7938" width="47.44140625" style="122" customWidth="1"/>
    <col min="7939" max="7939" width="22.33203125" style="122" customWidth="1"/>
    <col min="7940" max="7940" width="21.6640625" style="122" customWidth="1"/>
    <col min="7941" max="8192" width="9.33203125" style="122"/>
    <col min="8193" max="8193" width="5.33203125" style="122" customWidth="1"/>
    <col min="8194" max="8194" width="47.44140625" style="122" customWidth="1"/>
    <col min="8195" max="8195" width="22.33203125" style="122" customWidth="1"/>
    <col min="8196" max="8196" width="21.6640625" style="122" customWidth="1"/>
    <col min="8197" max="8448" width="9.33203125" style="122"/>
    <col min="8449" max="8449" width="5.33203125" style="122" customWidth="1"/>
    <col min="8450" max="8450" width="47.44140625" style="122" customWidth="1"/>
    <col min="8451" max="8451" width="22.33203125" style="122" customWidth="1"/>
    <col min="8452" max="8452" width="21.6640625" style="122" customWidth="1"/>
    <col min="8453" max="8704" width="9.33203125" style="122"/>
    <col min="8705" max="8705" width="5.33203125" style="122" customWidth="1"/>
    <col min="8706" max="8706" width="47.44140625" style="122" customWidth="1"/>
    <col min="8707" max="8707" width="22.33203125" style="122" customWidth="1"/>
    <col min="8708" max="8708" width="21.6640625" style="122" customWidth="1"/>
    <col min="8709" max="8960" width="9.33203125" style="122"/>
    <col min="8961" max="8961" width="5.33203125" style="122" customWidth="1"/>
    <col min="8962" max="8962" width="47.44140625" style="122" customWidth="1"/>
    <col min="8963" max="8963" width="22.33203125" style="122" customWidth="1"/>
    <col min="8964" max="8964" width="21.6640625" style="122" customWidth="1"/>
    <col min="8965" max="9216" width="9.33203125" style="122"/>
    <col min="9217" max="9217" width="5.33203125" style="122" customWidth="1"/>
    <col min="9218" max="9218" width="47.44140625" style="122" customWidth="1"/>
    <col min="9219" max="9219" width="22.33203125" style="122" customWidth="1"/>
    <col min="9220" max="9220" width="21.6640625" style="122" customWidth="1"/>
    <col min="9221" max="9472" width="9.33203125" style="122"/>
    <col min="9473" max="9473" width="5.33203125" style="122" customWidth="1"/>
    <col min="9474" max="9474" width="47.44140625" style="122" customWidth="1"/>
    <col min="9475" max="9475" width="22.33203125" style="122" customWidth="1"/>
    <col min="9476" max="9476" width="21.6640625" style="122" customWidth="1"/>
    <col min="9477" max="9728" width="9.33203125" style="122"/>
    <col min="9729" max="9729" width="5.33203125" style="122" customWidth="1"/>
    <col min="9730" max="9730" width="47.44140625" style="122" customWidth="1"/>
    <col min="9731" max="9731" width="22.33203125" style="122" customWidth="1"/>
    <col min="9732" max="9732" width="21.6640625" style="122" customWidth="1"/>
    <col min="9733" max="9984" width="9.33203125" style="122"/>
    <col min="9985" max="9985" width="5.33203125" style="122" customWidth="1"/>
    <col min="9986" max="9986" width="47.44140625" style="122" customWidth="1"/>
    <col min="9987" max="9987" width="22.33203125" style="122" customWidth="1"/>
    <col min="9988" max="9988" width="21.6640625" style="122" customWidth="1"/>
    <col min="9989" max="10240" width="9.33203125" style="122"/>
    <col min="10241" max="10241" width="5.33203125" style="122" customWidth="1"/>
    <col min="10242" max="10242" width="47.44140625" style="122" customWidth="1"/>
    <col min="10243" max="10243" width="22.33203125" style="122" customWidth="1"/>
    <col min="10244" max="10244" width="21.6640625" style="122" customWidth="1"/>
    <col min="10245" max="10496" width="9.33203125" style="122"/>
    <col min="10497" max="10497" width="5.33203125" style="122" customWidth="1"/>
    <col min="10498" max="10498" width="47.44140625" style="122" customWidth="1"/>
    <col min="10499" max="10499" width="22.33203125" style="122" customWidth="1"/>
    <col min="10500" max="10500" width="21.6640625" style="122" customWidth="1"/>
    <col min="10501" max="10752" width="9.33203125" style="122"/>
    <col min="10753" max="10753" width="5.33203125" style="122" customWidth="1"/>
    <col min="10754" max="10754" width="47.44140625" style="122" customWidth="1"/>
    <col min="10755" max="10755" width="22.33203125" style="122" customWidth="1"/>
    <col min="10756" max="10756" width="21.6640625" style="122" customWidth="1"/>
    <col min="10757" max="11008" width="9.33203125" style="122"/>
    <col min="11009" max="11009" width="5.33203125" style="122" customWidth="1"/>
    <col min="11010" max="11010" width="47.44140625" style="122" customWidth="1"/>
    <col min="11011" max="11011" width="22.33203125" style="122" customWidth="1"/>
    <col min="11012" max="11012" width="21.6640625" style="122" customWidth="1"/>
    <col min="11013" max="11264" width="9.33203125" style="122"/>
    <col min="11265" max="11265" width="5.33203125" style="122" customWidth="1"/>
    <col min="11266" max="11266" width="47.44140625" style="122" customWidth="1"/>
    <col min="11267" max="11267" width="22.33203125" style="122" customWidth="1"/>
    <col min="11268" max="11268" width="21.6640625" style="122" customWidth="1"/>
    <col min="11269" max="11520" width="9.33203125" style="122"/>
    <col min="11521" max="11521" width="5.33203125" style="122" customWidth="1"/>
    <col min="11522" max="11522" width="47.44140625" style="122" customWidth="1"/>
    <col min="11523" max="11523" width="22.33203125" style="122" customWidth="1"/>
    <col min="11524" max="11524" width="21.6640625" style="122" customWidth="1"/>
    <col min="11525" max="11776" width="9.33203125" style="122"/>
    <col min="11777" max="11777" width="5.33203125" style="122" customWidth="1"/>
    <col min="11778" max="11778" width="47.44140625" style="122" customWidth="1"/>
    <col min="11779" max="11779" width="22.33203125" style="122" customWidth="1"/>
    <col min="11780" max="11780" width="21.6640625" style="122" customWidth="1"/>
    <col min="11781" max="12032" width="9.33203125" style="122"/>
    <col min="12033" max="12033" width="5.33203125" style="122" customWidth="1"/>
    <col min="12034" max="12034" width="47.44140625" style="122" customWidth="1"/>
    <col min="12035" max="12035" width="22.33203125" style="122" customWidth="1"/>
    <col min="12036" max="12036" width="21.6640625" style="122" customWidth="1"/>
    <col min="12037" max="12288" width="9.33203125" style="122"/>
    <col min="12289" max="12289" width="5.33203125" style="122" customWidth="1"/>
    <col min="12290" max="12290" width="47.44140625" style="122" customWidth="1"/>
    <col min="12291" max="12291" width="22.33203125" style="122" customWidth="1"/>
    <col min="12292" max="12292" width="21.6640625" style="122" customWidth="1"/>
    <col min="12293" max="12544" width="9.33203125" style="122"/>
    <col min="12545" max="12545" width="5.33203125" style="122" customWidth="1"/>
    <col min="12546" max="12546" width="47.44140625" style="122" customWidth="1"/>
    <col min="12547" max="12547" width="22.33203125" style="122" customWidth="1"/>
    <col min="12548" max="12548" width="21.6640625" style="122" customWidth="1"/>
    <col min="12549" max="12800" width="9.33203125" style="122"/>
    <col min="12801" max="12801" width="5.33203125" style="122" customWidth="1"/>
    <col min="12802" max="12802" width="47.44140625" style="122" customWidth="1"/>
    <col min="12803" max="12803" width="22.33203125" style="122" customWidth="1"/>
    <col min="12804" max="12804" width="21.6640625" style="122" customWidth="1"/>
    <col min="12805" max="13056" width="9.33203125" style="122"/>
    <col min="13057" max="13057" width="5.33203125" style="122" customWidth="1"/>
    <col min="13058" max="13058" width="47.44140625" style="122" customWidth="1"/>
    <col min="13059" max="13059" width="22.33203125" style="122" customWidth="1"/>
    <col min="13060" max="13060" width="21.6640625" style="122" customWidth="1"/>
    <col min="13061" max="13312" width="9.33203125" style="122"/>
    <col min="13313" max="13313" width="5.33203125" style="122" customWidth="1"/>
    <col min="13314" max="13314" width="47.44140625" style="122" customWidth="1"/>
    <col min="13315" max="13315" width="22.33203125" style="122" customWidth="1"/>
    <col min="13316" max="13316" width="21.6640625" style="122" customWidth="1"/>
    <col min="13317" max="13568" width="9.33203125" style="122"/>
    <col min="13569" max="13569" width="5.33203125" style="122" customWidth="1"/>
    <col min="13570" max="13570" width="47.44140625" style="122" customWidth="1"/>
    <col min="13571" max="13571" width="22.33203125" style="122" customWidth="1"/>
    <col min="13572" max="13572" width="21.6640625" style="122" customWidth="1"/>
    <col min="13573" max="13824" width="9.33203125" style="122"/>
    <col min="13825" max="13825" width="5.33203125" style="122" customWidth="1"/>
    <col min="13826" max="13826" width="47.44140625" style="122" customWidth="1"/>
    <col min="13827" max="13827" width="22.33203125" style="122" customWidth="1"/>
    <col min="13828" max="13828" width="21.6640625" style="122" customWidth="1"/>
    <col min="13829" max="14080" width="9.33203125" style="122"/>
    <col min="14081" max="14081" width="5.33203125" style="122" customWidth="1"/>
    <col min="14082" max="14082" width="47.44140625" style="122" customWidth="1"/>
    <col min="14083" max="14083" width="22.33203125" style="122" customWidth="1"/>
    <col min="14084" max="14084" width="21.6640625" style="122" customWidth="1"/>
    <col min="14085" max="14336" width="9.33203125" style="122"/>
    <col min="14337" max="14337" width="5.33203125" style="122" customWidth="1"/>
    <col min="14338" max="14338" width="47.44140625" style="122" customWidth="1"/>
    <col min="14339" max="14339" width="22.33203125" style="122" customWidth="1"/>
    <col min="14340" max="14340" width="21.6640625" style="122" customWidth="1"/>
    <col min="14341" max="14592" width="9.33203125" style="122"/>
    <col min="14593" max="14593" width="5.33203125" style="122" customWidth="1"/>
    <col min="14594" max="14594" width="47.44140625" style="122" customWidth="1"/>
    <col min="14595" max="14595" width="22.33203125" style="122" customWidth="1"/>
    <col min="14596" max="14596" width="21.6640625" style="122" customWidth="1"/>
    <col min="14597" max="14848" width="9.33203125" style="122"/>
    <col min="14849" max="14849" width="5.33203125" style="122" customWidth="1"/>
    <col min="14850" max="14850" width="47.44140625" style="122" customWidth="1"/>
    <col min="14851" max="14851" width="22.33203125" style="122" customWidth="1"/>
    <col min="14852" max="14852" width="21.6640625" style="122" customWidth="1"/>
    <col min="14853" max="15104" width="9.33203125" style="122"/>
    <col min="15105" max="15105" width="5.33203125" style="122" customWidth="1"/>
    <col min="15106" max="15106" width="47.44140625" style="122" customWidth="1"/>
    <col min="15107" max="15107" width="22.33203125" style="122" customWidth="1"/>
    <col min="15108" max="15108" width="21.6640625" style="122" customWidth="1"/>
    <col min="15109" max="15360" width="9.33203125" style="122"/>
    <col min="15361" max="15361" width="5.33203125" style="122" customWidth="1"/>
    <col min="15362" max="15362" width="47.44140625" style="122" customWidth="1"/>
    <col min="15363" max="15363" width="22.33203125" style="122" customWidth="1"/>
    <col min="15364" max="15364" width="21.6640625" style="122" customWidth="1"/>
    <col min="15365" max="15616" width="9.33203125" style="122"/>
    <col min="15617" max="15617" width="5.33203125" style="122" customWidth="1"/>
    <col min="15618" max="15618" width="47.44140625" style="122" customWidth="1"/>
    <col min="15619" max="15619" width="22.33203125" style="122" customWidth="1"/>
    <col min="15620" max="15620" width="21.6640625" style="122" customWidth="1"/>
    <col min="15621" max="15872" width="9.33203125" style="122"/>
    <col min="15873" max="15873" width="5.33203125" style="122" customWidth="1"/>
    <col min="15874" max="15874" width="47.44140625" style="122" customWidth="1"/>
    <col min="15875" max="15875" width="22.33203125" style="122" customWidth="1"/>
    <col min="15876" max="15876" width="21.6640625" style="122" customWidth="1"/>
    <col min="15877" max="16128" width="9.33203125" style="122"/>
    <col min="16129" max="16129" width="5.33203125" style="122" customWidth="1"/>
    <col min="16130" max="16130" width="47.44140625" style="122" customWidth="1"/>
    <col min="16131" max="16131" width="22.33203125" style="122" customWidth="1"/>
    <col min="16132" max="16132" width="21.6640625" style="122" customWidth="1"/>
    <col min="16133" max="16384" width="9.33203125" style="122"/>
  </cols>
  <sheetData>
    <row r="2" spans="1:6" ht="15.75" customHeight="1" x14ac:dyDescent="0.4">
      <c r="B2" s="539" t="s">
        <v>3</v>
      </c>
      <c r="C2" s="539"/>
      <c r="D2" s="539"/>
    </row>
    <row r="3" spans="1:6" x14ac:dyDescent="0.4">
      <c r="B3" s="530" t="s">
        <v>5</v>
      </c>
      <c r="C3" s="530"/>
      <c r="D3" s="530"/>
    </row>
    <row r="4" spans="1:6" x14ac:dyDescent="0.4">
      <c r="B4" s="171"/>
    </row>
    <row r="6" spans="1:6" x14ac:dyDescent="0.4">
      <c r="A6" s="350"/>
      <c r="B6" s="349" t="s">
        <v>45</v>
      </c>
    </row>
    <row r="7" spans="1:6" x14ac:dyDescent="0.4">
      <c r="A7" s="402"/>
      <c r="B7" s="171" t="s">
        <v>10</v>
      </c>
      <c r="C7" s="404"/>
      <c r="D7" s="351" t="s">
        <v>400</v>
      </c>
    </row>
    <row r="8" spans="1:6" ht="33.6" x14ac:dyDescent="0.4">
      <c r="A8" s="402"/>
      <c r="B8" s="405" t="s">
        <v>7</v>
      </c>
      <c r="C8" s="406" t="s">
        <v>390</v>
      </c>
      <c r="D8" s="406" t="s">
        <v>296</v>
      </c>
    </row>
    <row r="9" spans="1:6" x14ac:dyDescent="0.4">
      <c r="A9" s="402"/>
      <c r="B9" s="407"/>
      <c r="C9" s="408"/>
      <c r="D9" s="408"/>
      <c r="E9" s="157"/>
    </row>
    <row r="10" spans="1:6" x14ac:dyDescent="0.4">
      <c r="A10" s="402"/>
      <c r="B10" s="409" t="s">
        <v>11</v>
      </c>
      <c r="C10" s="282"/>
      <c r="D10" s="282"/>
      <c r="E10" s="157"/>
    </row>
    <row r="11" spans="1:6" x14ac:dyDescent="0.4">
      <c r="A11" s="402"/>
      <c r="B11" s="410" t="s">
        <v>12</v>
      </c>
      <c r="C11" s="282">
        <f>tb!D70-C12</f>
        <v>0.25</v>
      </c>
      <c r="D11" s="282">
        <v>1.75</v>
      </c>
      <c r="E11" s="157"/>
      <c r="F11" s="122">
        <f>+C11*10^5</f>
        <v>25000</v>
      </c>
    </row>
    <row r="12" spans="1:6" x14ac:dyDescent="0.4">
      <c r="A12" s="402"/>
      <c r="B12" s="410" t="s">
        <v>13</v>
      </c>
      <c r="C12" s="282">
        <f>15000/10^5</f>
        <v>0.15</v>
      </c>
      <c r="D12" s="282">
        <v>0</v>
      </c>
      <c r="E12" s="157"/>
      <c r="F12" s="122">
        <f t="shared" ref="F12:F17" si="0">+C12*10^5</f>
        <v>15000</v>
      </c>
    </row>
    <row r="13" spans="1:6" x14ac:dyDescent="0.4">
      <c r="A13" s="402"/>
      <c r="B13" s="410" t="s">
        <v>14</v>
      </c>
      <c r="C13" s="282">
        <f>tb!D80</f>
        <v>0</v>
      </c>
      <c r="D13" s="282">
        <v>1.1800000000000001E-3</v>
      </c>
      <c r="E13" s="157"/>
      <c r="F13" s="122">
        <f t="shared" si="0"/>
        <v>0</v>
      </c>
    </row>
    <row r="14" spans="1:6" x14ac:dyDescent="0.4">
      <c r="A14" s="402"/>
      <c r="B14" s="140" t="s">
        <v>15</v>
      </c>
      <c r="C14" s="141">
        <f>tb!D78</f>
        <v>9.665E-2</v>
      </c>
      <c r="D14" s="282">
        <v>0</v>
      </c>
      <c r="E14" s="157"/>
      <c r="F14" s="122">
        <f t="shared" si="0"/>
        <v>9665</v>
      </c>
    </row>
    <row r="15" spans="1:6" x14ac:dyDescent="0.4">
      <c r="A15" s="364"/>
      <c r="B15" s="409" t="s">
        <v>16</v>
      </c>
      <c r="C15" s="282">
        <f>tb!D76-tb!E73-tb!E74</f>
        <v>0.38700000000000001</v>
      </c>
      <c r="D15" s="282">
        <v>0.315</v>
      </c>
      <c r="E15" s="157"/>
      <c r="F15" s="122">
        <f t="shared" si="0"/>
        <v>38700</v>
      </c>
    </row>
    <row r="16" spans="1:6" x14ac:dyDescent="0.4">
      <c r="A16" s="411"/>
      <c r="B16" s="140" t="s">
        <v>285</v>
      </c>
      <c r="C16" s="282">
        <f>tb!D79</f>
        <v>0</v>
      </c>
      <c r="D16" s="282">
        <v>0</v>
      </c>
      <c r="E16" s="157"/>
      <c r="F16" s="122">
        <f t="shared" si="0"/>
        <v>0</v>
      </c>
    </row>
    <row r="17" spans="1:6" x14ac:dyDescent="0.4">
      <c r="A17" s="412"/>
      <c r="B17" s="413" t="s">
        <v>364</v>
      </c>
      <c r="C17" s="282">
        <f>tb!D81</f>
        <v>0</v>
      </c>
      <c r="D17" s="282">
        <v>128.69458</v>
      </c>
      <c r="E17" s="157"/>
      <c r="F17" s="122">
        <f t="shared" si="0"/>
        <v>0</v>
      </c>
    </row>
    <row r="18" spans="1:6" x14ac:dyDescent="0.4">
      <c r="A18" s="412"/>
      <c r="B18" s="363" t="s">
        <v>8</v>
      </c>
      <c r="C18" s="285">
        <f>SUM(C9:C17)</f>
        <v>0.88365000000000005</v>
      </c>
      <c r="D18" s="285">
        <f>SUM(D9:D17)</f>
        <v>130.76076</v>
      </c>
      <c r="E18" s="157"/>
    </row>
    <row r="19" spans="1:6" x14ac:dyDescent="0.4">
      <c r="A19" s="412"/>
      <c r="E19" s="157"/>
    </row>
    <row r="20" spans="1:6" x14ac:dyDescent="0.4">
      <c r="A20" s="389"/>
      <c r="B20" s="349" t="s">
        <v>300</v>
      </c>
      <c r="E20" s="157"/>
      <c r="F20" s="286"/>
    </row>
    <row r="21" spans="1:6" x14ac:dyDescent="0.4">
      <c r="A21" s="389"/>
      <c r="B21" s="414" t="s">
        <v>17</v>
      </c>
      <c r="C21" s="415"/>
      <c r="D21" s="416"/>
      <c r="E21" s="157"/>
    </row>
    <row r="22" spans="1:6" ht="33.6" x14ac:dyDescent="0.4">
      <c r="A22" s="389"/>
      <c r="B22" s="405" t="s">
        <v>7</v>
      </c>
      <c r="C22" s="354" t="str">
        <f>C8</f>
        <v>For the Year ended March 31, 2023</v>
      </c>
      <c r="D22" s="366" t="str">
        <f>D8</f>
        <v>For the Year ended March 31, 2022</v>
      </c>
      <c r="E22" s="157"/>
    </row>
    <row r="23" spans="1:6" x14ac:dyDescent="0.4">
      <c r="A23" s="389"/>
      <c r="B23" s="417"/>
      <c r="C23" s="162"/>
      <c r="D23" s="162"/>
      <c r="E23" s="157"/>
    </row>
    <row r="24" spans="1:6" x14ac:dyDescent="0.4">
      <c r="A24" s="389"/>
      <c r="B24" s="418" t="s">
        <v>248</v>
      </c>
      <c r="C24" s="419">
        <f>C31/C38</f>
        <v>-1.3036166085166966E-2</v>
      </c>
      <c r="D24" s="419">
        <f>D31/D38</f>
        <v>-1.9290657893766276</v>
      </c>
      <c r="E24" s="157"/>
    </row>
    <row r="25" spans="1:6" x14ac:dyDescent="0.4">
      <c r="A25" s="389"/>
      <c r="B25" s="418" t="s">
        <v>249</v>
      </c>
      <c r="C25" s="419">
        <f>C43/C52</f>
        <v>-1.3036166085166966E-2</v>
      </c>
      <c r="D25" s="419">
        <f>D43/D52</f>
        <v>-1.9290657893766276</v>
      </c>
      <c r="E25" s="157"/>
    </row>
    <row r="26" spans="1:6" x14ac:dyDescent="0.4">
      <c r="A26" s="389"/>
      <c r="B26" s="420"/>
      <c r="C26" s="421"/>
      <c r="D26" s="421"/>
      <c r="E26" s="157"/>
    </row>
    <row r="27" spans="1:6" x14ac:dyDescent="0.4">
      <c r="A27" s="389"/>
      <c r="B27" s="422"/>
      <c r="C27" s="423"/>
      <c r="D27" s="424"/>
      <c r="E27" s="157"/>
    </row>
    <row r="28" spans="1:6" x14ac:dyDescent="0.4">
      <c r="B28" s="542" t="s">
        <v>298</v>
      </c>
      <c r="C28" s="543"/>
      <c r="D28" s="544"/>
      <c r="E28" s="157"/>
    </row>
    <row r="29" spans="1:6" x14ac:dyDescent="0.4">
      <c r="B29" s="545" t="s">
        <v>18</v>
      </c>
      <c r="C29" s="546"/>
      <c r="D29" s="547"/>
      <c r="E29" s="157"/>
    </row>
    <row r="30" spans="1:6" x14ac:dyDescent="0.4">
      <c r="B30" s="422"/>
      <c r="C30" s="425"/>
      <c r="D30" s="426">
        <v>0</v>
      </c>
      <c r="E30" s="157"/>
    </row>
    <row r="31" spans="1:6" x14ac:dyDescent="0.4">
      <c r="A31" s="427"/>
      <c r="B31" s="428" t="s">
        <v>245</v>
      </c>
      <c r="C31" s="419">
        <f>'P&amp;L '!F25</f>
        <v>-0.88365000000000005</v>
      </c>
      <c r="D31" s="419">
        <f>('P&amp;L '!G25)</f>
        <v>-130.76076</v>
      </c>
      <c r="E31" s="157"/>
    </row>
    <row r="32" spans="1:6" x14ac:dyDescent="0.4">
      <c r="A32" s="427"/>
      <c r="B32" s="428"/>
      <c r="C32" s="162"/>
      <c r="D32" s="429">
        <v>0</v>
      </c>
      <c r="E32" s="157"/>
    </row>
    <row r="33" spans="1:5" ht="33.6" x14ac:dyDescent="0.4">
      <c r="A33" s="427"/>
      <c r="B33" s="430" t="s">
        <v>19</v>
      </c>
      <c r="C33" s="431">
        <f>D37</f>
        <v>67.784499999999994</v>
      </c>
      <c r="D33" s="432">
        <f>(6778450)/100000</f>
        <v>67.784499999999994</v>
      </c>
      <c r="E33" s="157"/>
    </row>
    <row r="34" spans="1:5" x14ac:dyDescent="0.4">
      <c r="A34" s="427"/>
      <c r="B34" s="428"/>
      <c r="C34" s="162"/>
      <c r="D34" s="429">
        <v>0</v>
      </c>
      <c r="E34" s="157"/>
    </row>
    <row r="35" spans="1:5" x14ac:dyDescent="0.4">
      <c r="A35" s="389"/>
      <c r="B35" s="433" t="s">
        <v>20</v>
      </c>
      <c r="C35" s="434">
        <f>'Note 8 Share capital'!C24</f>
        <v>0</v>
      </c>
      <c r="D35" s="435">
        <f>('Note 8 Share capital'!E24)/100000</f>
        <v>0</v>
      </c>
      <c r="E35" s="157"/>
    </row>
    <row r="36" spans="1:5" x14ac:dyDescent="0.4">
      <c r="B36" s="436"/>
      <c r="C36" s="437"/>
      <c r="D36" s="438">
        <v>0</v>
      </c>
      <c r="E36" s="157"/>
    </row>
    <row r="37" spans="1:5" ht="33.6" x14ac:dyDescent="0.4">
      <c r="B37" s="430" t="s">
        <v>21</v>
      </c>
      <c r="C37" s="431">
        <f>C33+C35</f>
        <v>67.784499999999994</v>
      </c>
      <c r="D37" s="432">
        <f>(D33+D35)</f>
        <v>67.784499999999994</v>
      </c>
      <c r="E37" s="157"/>
    </row>
    <row r="38" spans="1:5" x14ac:dyDescent="0.4">
      <c r="B38" s="439" t="s">
        <v>22</v>
      </c>
      <c r="C38" s="440">
        <f>'Note 8 Share capital'!C25</f>
        <v>67.784499999999994</v>
      </c>
      <c r="D38" s="440">
        <f>C38</f>
        <v>67.784499999999994</v>
      </c>
      <c r="E38" s="157"/>
    </row>
    <row r="39" spans="1:5" x14ac:dyDescent="0.4">
      <c r="B39" s="436"/>
      <c r="C39" s="441"/>
      <c r="D39" s="442"/>
      <c r="E39" s="157"/>
    </row>
    <row r="40" spans="1:5" x14ac:dyDescent="0.4">
      <c r="B40" s="443" t="s">
        <v>299</v>
      </c>
      <c r="C40" s="444"/>
      <c r="D40" s="445"/>
      <c r="E40" s="446"/>
    </row>
    <row r="41" spans="1:5" x14ac:dyDescent="0.4">
      <c r="B41" s="443"/>
      <c r="C41" s="444"/>
      <c r="D41" s="445"/>
      <c r="E41" s="157"/>
    </row>
    <row r="42" spans="1:5" x14ac:dyDescent="0.4">
      <c r="B42" s="545" t="s">
        <v>23</v>
      </c>
      <c r="C42" s="546"/>
      <c r="D42" s="547"/>
      <c r="E42" s="157"/>
    </row>
    <row r="43" spans="1:5" ht="33.6" x14ac:dyDescent="0.4">
      <c r="B43" s="447" t="s">
        <v>246</v>
      </c>
      <c r="C43" s="448">
        <f>C31</f>
        <v>-0.88365000000000005</v>
      </c>
      <c r="D43" s="448">
        <f>D31</f>
        <v>-130.76076</v>
      </c>
      <c r="E43" s="157"/>
    </row>
    <row r="44" spans="1:5" s="191" customFormat="1" ht="15.75" customHeight="1" x14ac:dyDescent="0.4">
      <c r="A44" s="449"/>
      <c r="B44" s="430" t="s">
        <v>24</v>
      </c>
      <c r="C44" s="450">
        <v>0</v>
      </c>
      <c r="D44" s="437">
        <v>0</v>
      </c>
      <c r="E44" s="157"/>
    </row>
    <row r="45" spans="1:5" ht="33.6" x14ac:dyDescent="0.4">
      <c r="B45" s="451" t="s">
        <v>247</v>
      </c>
      <c r="C45" s="452">
        <f>SUM(C43:C44)</f>
        <v>-0.88365000000000005</v>
      </c>
      <c r="D45" s="453">
        <f>SUM(D43:D44)</f>
        <v>-130.76076</v>
      </c>
      <c r="E45" s="157"/>
    </row>
    <row r="46" spans="1:5" x14ac:dyDescent="0.4">
      <c r="B46" s="447"/>
      <c r="C46" s="454"/>
      <c r="D46" s="455"/>
      <c r="E46" s="157"/>
    </row>
    <row r="47" spans="1:5" x14ac:dyDescent="0.4">
      <c r="B47" s="545" t="s">
        <v>25</v>
      </c>
      <c r="C47" s="546"/>
      <c r="D47" s="547"/>
      <c r="E47" s="157"/>
    </row>
    <row r="48" spans="1:5" x14ac:dyDescent="0.4">
      <c r="B48" s="456"/>
      <c r="C48" s="457"/>
      <c r="D48" s="458"/>
      <c r="E48" s="157"/>
    </row>
    <row r="49" spans="2:5" ht="33.6" x14ac:dyDescent="0.4">
      <c r="B49" s="459" t="s">
        <v>26</v>
      </c>
      <c r="C49" s="460">
        <f>C38</f>
        <v>67.784499999999994</v>
      </c>
      <c r="D49" s="461">
        <f>D38</f>
        <v>67.784499999999994</v>
      </c>
      <c r="E49" s="157"/>
    </row>
    <row r="50" spans="2:5" ht="33.6" x14ac:dyDescent="0.4">
      <c r="B50" s="430" t="s">
        <v>27</v>
      </c>
      <c r="C50" s="462">
        <v>0</v>
      </c>
      <c r="D50" s="431">
        <v>0</v>
      </c>
      <c r="E50" s="157"/>
    </row>
    <row r="51" spans="2:5" x14ac:dyDescent="0.4">
      <c r="B51" s="463" t="s">
        <v>28</v>
      </c>
      <c r="C51" s="464"/>
      <c r="D51" s="465"/>
      <c r="E51" s="157"/>
    </row>
    <row r="52" spans="2:5" ht="33.6" x14ac:dyDescent="0.4">
      <c r="B52" s="466" t="s">
        <v>29</v>
      </c>
      <c r="C52" s="467">
        <f>SUM(C49:C51)</f>
        <v>67.784499999999994</v>
      </c>
      <c r="D52" s="468">
        <f>SUM(D49:D51)</f>
        <v>67.784499999999994</v>
      </c>
      <c r="E52" s="157"/>
    </row>
    <row r="53" spans="2:5" x14ac:dyDescent="0.4">
      <c r="E53" s="157"/>
    </row>
    <row r="54" spans="2:5" x14ac:dyDescent="0.4">
      <c r="E54" s="157"/>
    </row>
    <row r="55" spans="2:5" x14ac:dyDescent="0.4">
      <c r="E55" s="157"/>
    </row>
    <row r="56" spans="2:5" x14ac:dyDescent="0.4">
      <c r="E56" s="157"/>
    </row>
    <row r="57" spans="2:5" x14ac:dyDescent="0.4">
      <c r="E57" s="157"/>
    </row>
    <row r="58" spans="2:5" x14ac:dyDescent="0.4">
      <c r="E58" s="157"/>
    </row>
    <row r="59" spans="2:5" x14ac:dyDescent="0.4">
      <c r="E59" s="157"/>
    </row>
    <row r="60" spans="2:5" x14ac:dyDescent="0.4">
      <c r="E60" s="157"/>
    </row>
    <row r="61" spans="2:5" x14ac:dyDescent="0.4">
      <c r="E61" s="157"/>
    </row>
    <row r="62" spans="2:5" x14ac:dyDescent="0.4">
      <c r="E62" s="157"/>
    </row>
    <row r="63" spans="2:5" x14ac:dyDescent="0.4">
      <c r="E63" s="157"/>
    </row>
    <row r="64" spans="2:5" x14ac:dyDescent="0.4">
      <c r="E64" s="157"/>
    </row>
    <row r="65" spans="5:5" x14ac:dyDescent="0.4">
      <c r="E65" s="157"/>
    </row>
    <row r="66" spans="5:5" x14ac:dyDescent="0.4">
      <c r="E66" s="157"/>
    </row>
    <row r="67" spans="5:5" x14ac:dyDescent="0.4">
      <c r="E67" s="157"/>
    </row>
    <row r="68" spans="5:5" x14ac:dyDescent="0.4">
      <c r="E68" s="157"/>
    </row>
    <row r="69" spans="5:5" x14ac:dyDescent="0.4">
      <c r="E69" s="157"/>
    </row>
    <row r="70" spans="5:5" x14ac:dyDescent="0.4">
      <c r="E70" s="157"/>
    </row>
    <row r="71" spans="5:5" x14ac:dyDescent="0.4">
      <c r="E71" s="157"/>
    </row>
    <row r="72" spans="5:5" x14ac:dyDescent="0.4">
      <c r="E72" s="157"/>
    </row>
    <row r="73" spans="5:5" x14ac:dyDescent="0.4">
      <c r="E73" s="157"/>
    </row>
    <row r="74" spans="5:5" x14ac:dyDescent="0.4">
      <c r="E74" s="157"/>
    </row>
    <row r="75" spans="5:5" x14ac:dyDescent="0.4">
      <c r="E75" s="157"/>
    </row>
    <row r="76" spans="5:5" x14ac:dyDescent="0.4">
      <c r="E76" s="157"/>
    </row>
    <row r="77" spans="5:5" x14ac:dyDescent="0.4">
      <c r="E77" s="157"/>
    </row>
    <row r="78" spans="5:5" x14ac:dyDescent="0.4">
      <c r="E78" s="157"/>
    </row>
    <row r="79" spans="5:5" x14ac:dyDescent="0.4">
      <c r="E79" s="157"/>
    </row>
  </sheetData>
  <mergeCells count="6">
    <mergeCell ref="B28:D28"/>
    <mergeCell ref="B29:D29"/>
    <mergeCell ref="B42:D42"/>
    <mergeCell ref="B47:D47"/>
    <mergeCell ref="B2:D2"/>
    <mergeCell ref="B3:D3"/>
  </mergeCells>
  <conditionalFormatting sqref="A35 B18 B11:B14">
    <cfRule type="cellIs" dxfId="0" priority="5" stopIfTrue="1" operator="lessThan">
      <formula>0</formula>
    </cfRule>
  </conditionalFormatting>
  <pageMargins left="0.75" right="0.75" top="1" bottom="1" header="0.3" footer="0.3"/>
  <pageSetup paperSize="9" scale="89" fitToHeight="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6</vt:i4>
      </vt:variant>
    </vt:vector>
  </HeadingPairs>
  <TitlesOfParts>
    <vt:vector size="20" baseType="lpstr">
      <vt:lpstr>Entries to be passed</vt:lpstr>
      <vt:lpstr>Ratio analysis</vt:lpstr>
      <vt:lpstr>BS</vt:lpstr>
      <vt:lpstr>P&amp;L </vt:lpstr>
      <vt:lpstr>SOCIE</vt:lpstr>
      <vt:lpstr>Cash Flow</vt:lpstr>
      <vt:lpstr>Note 8 Share capital</vt:lpstr>
      <vt:lpstr>Notes to BS</vt:lpstr>
      <vt:lpstr>Notes to P&amp;L</vt:lpstr>
      <vt:lpstr>tb</vt:lpstr>
      <vt:lpstr>ERP TB</vt:lpstr>
      <vt:lpstr>sub cont </vt:lpstr>
      <vt:lpstr>Supplier ledger</vt:lpstr>
      <vt:lpstr>Sheet1</vt:lpstr>
      <vt:lpstr>BS!Print_Area</vt:lpstr>
      <vt:lpstr>'Cash Flow'!Print_Area</vt:lpstr>
      <vt:lpstr>'Notes to BS'!Print_Area</vt:lpstr>
      <vt:lpstr>'Notes to P&amp;L'!Print_Area</vt:lpstr>
      <vt:lpstr>'P&amp;L '!Print_Area</vt:lpstr>
      <vt:lpstr>SOCIE!Print_Area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2023-04-27T12:24:55Z</dcterms:modified>
</cp:coreProperties>
</file>